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svg" ContentType="image/svg+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50156" yWindow="65506" windowWidth="28770" windowHeight="15270" tabRatio="707" firstSheet="1" activeTab="4"/>
  </bookViews>
  <sheets>
    <sheet name="__FDSCACHE__" sheetId="47" state="veryHidden" r:id="rId1"/>
    <sheet name="FRONTPAGE" sheetId="24" r:id="rId2"/>
    <sheet name="Glossary &amp; Notes" sheetId="28" r:id="rId3"/>
    <sheet name="Index" sheetId="25" r:id="rId4"/>
    <sheet name="The Group" sheetId="37" r:id="rId5"/>
    <sheet name="Operating KPIs - annual" sheetId="48" r:id="rId6"/>
    <sheet name="Operating KPIs - quarterly" sheetId="54" r:id="rId7"/>
    <sheet name="Financial Highlights" sheetId="29" r:id="rId8"/>
    <sheet name="P&amp;L_PROFORMA" sheetId="33" r:id="rId9"/>
    <sheet name="P&amp;L Segments_PROFORMA" sheetId="32" r:id="rId10"/>
    <sheet name="Quarterly Results_PROFORMA" sheetId="35" r:id="rId11"/>
    <sheet name="P&amp;L_REPORTED" sheetId="39" r:id="rId12"/>
    <sheet name="P&amp;L Segments_REPORTED" sheetId="40" r:id="rId13"/>
    <sheet name="Quarterly Results_REPORTED" sheetId="53" r:id="rId14"/>
    <sheet name="Conso. Balance Sheet" sheetId="44" r:id="rId15"/>
    <sheet name="Cash Flow &amp; NFP" sheetId="45" r:id="rId16"/>
    <sheet name="APPENDIX_" sheetId="55" r:id="rId17"/>
    <sheet name="FNM S.p.A." sheetId="50" r:id="rId18"/>
    <sheet name="Summary_Trenord &amp; APL" sheetId="49" r:id="rId19"/>
    <sheet name="Ristori" sheetId="51" r:id="rId20"/>
    <sheet name="Dividends" sheetId="46" r:id="rId21"/>
  </sheets>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Biagiotti Lorenzo</author>
  </authors>
  <commentList>
    <comment ref="A1" authorId="0">
      <text>
        <r>
          <rPr>
            <b/>
            <sz val="9"/>
            <rFont val="Tahoma"/>
            <family val="2"/>
          </rPr>
          <t>&lt;?xml version="1.0" encoding="utf-8"?&gt;&lt;Schema xmlns:xsd="http://www.w3.org/2001/XMLSchema" xmlns:xsi="http://www.w3.org/2001/XMLSchema-instance" Version="2" Timestamp="1653576798"&gt;&lt;FQL&gt;&lt;Q&gt;FNM-IT^P_COM_SHS_OUT(0)&lt;/Q&gt;&lt;R&gt;1&lt;/R&gt;&lt;C&gt;1&lt;/C&gt;&lt;D xsi:type="xsd:double"&gt;434.90256&lt;/D&gt;&lt;/FQL&gt;&lt;FQL&gt;&lt;Q&gt;FNM-IT^P_COM_SHS_OUT(12/31/2012)&lt;/Q&gt;&lt;R&gt;1&lt;/R&gt;&lt;C&gt;1&lt;/C&gt;&lt;D xsi:type="xsd:double"&gt;434.9026&lt;/D&gt;&lt;/FQL&gt;&lt;FQL&gt;&lt;Q&gt;FNM-IT^FF_COM_SHS_OUT(ANN_R,0)&lt;/Q&gt;&lt;R&gt;1&lt;/R&gt;&lt;C&gt;1&lt;/C&gt;&lt;D xsi:type="xsd:double"&gt;434.902568&lt;/D&gt;&lt;/FQL&gt;&lt;FQL&gt;&lt;Q&gt;FNM-IT^FF_COM_SHS_OUT(ANN_R,-20AY)&lt;/Q&gt;&lt;R&gt;1&lt;/R&gt;&lt;C&gt;1&lt;/C&gt;&lt;D xsi:type="xsd:double"&gt;434.9031790636&lt;/D&gt;&lt;/FQL&gt;&lt;FQL&gt;&lt;Q&gt;FNM-IT^FF_COM_SHS_OUT(ANN_R,-20AY,NOW)&lt;/Q&gt;&lt;R&gt;21&lt;/R&gt;&lt;C&gt;1&lt;/C&gt;&lt;D xsi:type="xsd:double"&gt;434.9031790636&lt;/D&gt;&lt;D xsi:type="xsd:double"&gt;434.9031790636&lt;/D&gt;&lt;D xsi:type="xsd:double"&gt;434.9031790636&lt;/D&gt;&lt;D xsi:type="xsd:double"&gt;434.9031790636&lt;/D&gt;&lt;D xsi:type="xsd:double"&gt;434.9031790636&lt;/D&gt;&lt;D xsi:type="xsd:double"&gt;434.9031790636&lt;/D&gt;&lt;D xsi:type="xsd:double"&gt;434.9031790636&lt;/D&gt;&lt;D xsi:type="xsd:double"&gt;434.90300440257&lt;/D&gt;&lt;D xsi:type="xsd:double"&gt;434.90300440257&lt;/D&gt;&lt;D xsi:type="xsd:double"&gt;434.90300440257&lt;/D&gt;&lt;D xsi:type="xsd:double"&gt;434.90300440257&lt;/D&gt;&lt;D xsi:type="xsd:double"&gt;434.902568&lt;/D&gt;&lt;D xsi:type="xsd:double"&gt;434.902568&lt;/D&gt;&lt;D xsi:type="xsd:double"&gt;434.902568&lt;/D&gt;&lt;D xsi:type="xsd:double"&gt;434.902568&lt;/D&gt;&lt;D xsi:type="xsd:double"&gt;434.902568&lt;/D&gt;&lt;D xsi:type="xsd:double"&gt;434.902568&lt;/D&gt;&lt;D xsi:type="xsd:double"&gt;434.902568&lt;/D&gt;&lt;D xsi:type="xsd:double"&gt;434.902568&lt;/D&gt;&lt;D xsi:type="xsd:double"&gt;434.902568&lt;/D&gt;&lt;D xsi:type="xsd:double"&gt;434.902568&lt;/D&gt;&lt;/FQL&gt;&lt;FQL&gt;&lt;Q&gt;FNM-IT^P_PRICE(-20AY,NOW)&lt;/Q&gt;&lt;R&gt;5081&lt;/R&gt;&lt;C&gt;1&lt;/C&gt;&lt;D xsi:type="xsd:double"&gt;0.66666573&lt;/D&gt;&lt;D xsi:type="xsd:double"&gt;0.66666573&lt;/D&gt;&lt;D xsi:type="xsd:double"&gt;0.65238005&lt;/D&gt;&lt;D xsi:type="xsd:double"&gt;0.649999&lt;/D&gt;&lt;D xsi:type="xsd:double"&gt;0.65238005&lt;/D&gt;&lt;D xsi:type="xsd:double"&gt;0.6380943&lt;/D&gt;&lt;D xsi:type="xsd:double"&gt;0.63333243&lt;/D&gt;&lt;D xsi:type="xsd:double"&gt;0.6238086&lt;/D&gt;&lt;D xsi:type="xsd:double"&gt;0.61904675&lt;/D&gt;&lt;D xsi:type="xsd:double"&gt;0.6142848&lt;/D&gt;&lt;D xsi:type="xsd:double"&gt;0.6023801&lt;/D&gt;&lt;D xsi:type="xsd:double"&gt;0.604761&lt;/D&gt;&lt;D xsi:type="xsd:double"&gt;0.6238086&lt;/D&gt;&lt;D xsi:type="xsd:double"&gt;0.61904675&lt;/D&gt;&lt;D xsi:type="xsd:double"&gt;0.6095229&lt;/D&gt;&lt;D xsi:type="xsd:double"&gt;0.5857134&lt;/D&gt;&lt;D xsi:type="xsd:double"&gt;0.57142776&lt;/D&gt;&lt;D xsi:type="xsd:double"&gt;0.557142&lt;/D&gt;&lt;D xsi:type="xsd:double"&gt;0.52857065&lt;/D&gt;&lt;D xsi:type="xsd:double"&gt;0.5333326&lt;/D&gt;&lt;D xsi:type="xsd:double"&gt;0.5357135&lt;/D&gt;&lt;D xsi:type="xsd:double"&gt;0.5471421&lt;/D&gt;&lt;D xsi:type="xsd:double"&gt;0.53285635&lt;/D&gt;&lt;D xsi:type="xsd:double"&gt;0.51428497&lt;/D&gt;&lt;D xsi:type="xsd:double"&gt;0.49761832&lt;/D&gt;&lt;D xsi:type="xsd:double"&gt;0.52857065&lt;/D&gt;&lt;D xsi:type="xsd:double"&gt;0.5238088&lt;/D&gt;&lt;D xsi:type="xsd:double"&gt;0.5238088&lt;/D&gt;&lt;D xsi:type="xsd:double"&gt;0.5238088&lt;/D&gt;&lt;D xsi:type="xsd:double"&gt;0.51428497&lt;/D&gt;&lt;D xsi:type="xsd:double"&gt;0.5190469&lt;/D&gt;&lt;D xsi:type="xsd:double"&gt;0.51666594&lt;/D&gt;&lt;D xsi:type="xsd:double"&gt;0.5238088&lt;/D&gt;&lt;D xsi:type="xsd:double"&gt;0.5333326&lt;/D&gt;&lt;D xsi:type="xsd:double"&gt;0.5238088&lt;/D&gt;&lt;D xsi:type="xsd:double"&gt;0.51428497&lt;/D&gt;&lt;D xsi:type="xsd:double"&gt;0.49571356&lt;/D&gt;&lt;D xsi:type="xsd:double"&gt;0.48571357&lt;/D&gt;&lt;D xsi:type="xsd:double"&gt;0.52238023&lt;/D&gt;&lt;D xsi:type="xsd:double"&gt;0.5238088&lt;/D&gt;&lt;D xsi:type="xsd:double"&gt;0.5238088&lt;/D&gt;&lt;D xsi:type="xsd:double"&gt;0.5547611&lt;/D&gt;&lt;D xsi:type="xsd:double"&gt;0.5095231&lt;/D&gt;&lt;D xsi:type="xsd:double"&gt;0.49523738&lt;/D&gt;&lt;D xsi:type="xsd:double"&gt;0.50476116&lt;/D&gt;&lt;D xsi:type="xsd:double"&gt;0.49523738&lt;/D&gt;&lt;D xsi:type="xsd:double"&gt;0.50476116&lt;/D&gt;&lt;D xsi:type="xsd:double"&gt;0.51857066&lt;/D&gt;&lt;D xsi:type="xsd:double"&gt;0.5152374&lt;/D&gt;&lt;D xsi:type="xsd:double"&gt;0.51428497&lt;/D&gt;&lt;D xsi:type="xsd:double"&gt;0.49999925&lt;/D&gt;&lt;D xsi:type="xsd:double"&gt;0.51857066&lt;/D&gt;&lt;D xsi:type="xsd:double"&gt;0.49999925&lt;/D&gt;&lt;D xsi:type="xsd:double"&gt;0.49523738&lt;/D&gt;&lt;D xsi:type="xsd:double"&gt;0.48190406&lt;/D&gt;&lt;D xsi:type="xsd:double"&gt;0.49047548&lt;/D&gt;&lt;D xsi:type="xsd:double"&gt;0.5071421&lt;/D&gt;&lt;D xsi:type="xsd:double"&gt;0.5080945&lt;/D&gt;&lt;D xsi:type="xsd:double"&gt;0.5071421&lt;/D&gt;&lt;D xsi:type="xsd:double"&gt;0.51428497&lt;/D&gt;&lt;D xsi:type="xsd:double"&gt;0.52333254&lt;/D&gt;&lt;D xsi:type="xsd:double"&gt;0.52333254&lt;/D&gt;&lt;D xsi:type="xsd:double"&gt;0.50523734&lt;/D&gt;&lt;D xsi:type="xsd:double"&gt;0.5333326&lt;/D&gt;&lt;D xsi:type="xsd:double"&gt;0.5333326&lt;/D&gt;&lt;D xsi:type="xsd:double"&gt;0.54285634&lt;/D&gt;&lt;D xsi:type="xsd:double"&gt;0.55238014&lt;/D&gt;&lt;D xsi:type="xsd:double"&gt;0.54761827&lt;/D&gt;&lt;D xsi:type="xsd:double"&gt;0.54761827&lt;/D&gt;&lt;D xsi:type="xsd:double"&gt;0.5280945&lt;/D&gt;&lt;D xsi:type="xsd:double"&gt;0.54285634&lt;/D&gt;&lt;D xsi:type="xsd:double"&gt;0.55238014&lt;/D&gt;&lt;D xsi:type="xsd:double"&gt;0.557142&lt;/D&gt;&lt;D xsi:type="xsd:double"&gt;0.557142&lt;/D&gt;&lt;D xsi:type="xsd:double"&gt;0.56190395&lt;/D&gt;&lt;D xsi:type="xsd:double"&gt;0.5095231&lt;/D&gt;&lt;D xsi:type="xsd:double"&gt;0.5447611&lt;/D&gt;&lt;D xsi:type="xsd:double"&gt;0.55238014&lt;/D&gt;&lt;D xsi:type="xsd:double"&gt;0.557142&lt;/D&gt;&lt;D xsi:type="xsd:double"&gt;0.557142&lt;/D&gt;&lt;D xsi:type="xsd:double"&gt;0.56190395&lt;/D&gt;&lt;D xsi:type="xsd:double"&gt;0.56190395&lt;/D&gt;&lt;D xsi:type="xsd:double"&gt;0.5238088&lt;/D&gt;&lt;D xsi:type="xsd:double"&gt;0.54761827&lt;/D&gt;&lt;D xsi:type="xsd:double"&gt;0.54761827&lt;/D&gt;&lt;D xsi:type="xsd:double"&gt;0.5547611&lt;/D&gt;&lt;D xsi:type="xsd:double"&gt;0.5238088&lt;/D&gt;&lt;D xsi:type="xsd:double"&gt;0.54285634&lt;/D&gt;&lt;D xsi:type="xsd:double"&gt;0.54761827&lt;/D&gt;&lt;D xsi:type="xsd:double"&gt;0.5257135&lt;/D&gt;&lt;D xsi:type="xsd:double"&gt;0.54285634&lt;/D&gt;&lt;D xsi:type="xsd:double"&gt;0.52476114&lt;/D&gt;&lt;D xsi:type="xsd:double"&gt;0.5333326&lt;/D&gt;&lt;D xsi:type="xsd:double"&gt;0.52476114&lt;/D&gt;&lt;D xsi:type="xsd:double"&gt;0.51999927&lt;/D&gt;&lt;D xsi:type="xsd:double"&gt;0.51999927&lt;/D&gt;&lt;D xsi:type="xsd:double"&gt;0.48571357&lt;/D&gt;&lt;D xsi:type="xsd:double"&gt;0.48571357&lt;/D&gt;&lt;D xsi:type="xsd:double"&gt;0.48571357&lt;/D&gt;&lt;D xsi:type="xsd:double"&gt;0.49047548&lt;/D&gt;&lt;D xsi:type="xsd:double"&gt;0.49047548&lt;/D&gt;&lt;D xsi:type="xsd:double"&gt;0.49047548&lt;/D&gt;&lt;D xsi:type="xsd:double"&gt;0.49047548&lt;/D&gt;&lt;D xsi:type="xsd:double"&gt;0.49523738&lt;/D&gt;&lt;D xsi:type="xsd:double"&gt;0.49523738&lt;/D&gt;&lt;D xsi:type="xsd:double"&gt;0.49999925&lt;/D&gt;&lt;D xsi:type="xsd:double"&gt;0.48809454&lt;/D&gt;&lt;D xsi:type="xsd:double"&gt;0.5095231&lt;/D&gt;&lt;D xsi:type="xsd:double"&gt;0.50047547&lt;/D&gt;&lt;D xsi:type="xsd:double"&gt;0.49095166&lt;/D&gt;&lt;D xsi:type="xsd:double"&gt;0.5095231&lt;/D&gt;&lt;D xsi:type="xsd:double"&gt;0.49999925&lt;/D&gt;&lt;D xsi:type="xsd:double"&gt;0.50476116&lt;/D&gt;&lt;D xsi:type="xsd:double"&gt;0.5023802&lt;/D&gt;&lt;D xsi:type="xsd:double"&gt;0.5095231&lt;/D&gt;&lt;D xsi:type="xsd:double"&gt;0.5095231&lt;/D&gt;&lt;D xsi:type="xsd:double"&gt;0.5095231&lt;/D&gt;&lt;D xsi:type="xsd:double"&gt;0.5095231&lt;/D&gt;&lt;D xsi:type="xsd:double"&gt;0.5095231&lt;/D&gt;&lt;D xsi:type="xsd:double"&gt;0.5095231&lt;/D&gt;&lt;D xsi:type="xsd:double"&gt;0.5023802&lt;/D&gt;&lt;D xsi:type="xsd:double"&gt;0.50476116&lt;/D&gt;&lt;D xsi:type="xsd:double"&gt;0.49999925&lt;/D&gt;&lt;D xsi:type="xsd:double"&gt;0.51428497&lt;/D&gt;&lt;D xsi:type="xsd:double"&gt;0.51428497&lt;/D&gt;&lt;D xsi:type="xsd:double"&gt;0.51428497&lt;/D&gt;&lt;D xsi:type="xsd:double"&gt;0.5028564&lt;/D&gt;&lt;D xsi:type="xsd:double"&gt;0.5023802&lt;/D&gt;&lt;D xsi:type="xsd:double"&gt;0.5095231&lt;/D&gt;&lt;D xsi:type="xsd:double"&gt;0.49571356&lt;/D&gt;&lt;D xsi:type="xsd:double"&gt;0.51428497&lt;/D&gt;&lt;D xsi:type="xsd:double"&gt;0.49999925&lt;/D&gt;&lt;D xsi:type="xsd:double"&gt;0.5023802&lt;/D&gt;&lt;D xsi:type="xsd:double"&gt;0.5061897&lt;/D&gt;&lt;D xsi:type="xsd:double"&gt;0.50476116&lt;/D&gt;&lt;D xsi:type="xsd:double"&gt;0.5023802&lt;/D&gt;&lt;D xsi:type="xsd:double"&gt;0.50476116&lt;/D&gt;&lt;D xsi:type="xsd:double"&gt;0.49618977&lt;/D&gt;&lt;D xsi:type="xsd:double"&gt;0.49523738&lt;/D&gt;&lt;D xsi:type="xsd:double"&gt;0.49999925&lt;/D&gt;&lt;D xsi:type="xsd:double"&gt;0.4933326&lt;/D&gt;&lt;D xsi:type="xsd:double"&gt;0.49999925&lt;/D&gt;&lt;D xsi:type="xsd:double"&gt;0.49523738&lt;/D&gt;&lt;D xsi:type="xsd:double"&gt;0.51428497&lt;/D&gt;&lt;D xsi:type="xsd:double"&gt;0.5190469&lt;/D&gt;&lt;D xsi:type="xsd:double"&gt;0.5190469&lt;/D&gt;&lt;D xsi:type="xsd:double"&gt;0.51714206&lt;/D&gt;&lt;D xsi:type="xsd:double"&gt;0.5161897&lt;/D&gt;&lt;D xsi:type="xsd:double"&gt;0.49666592&lt;/D&gt;&lt;D xsi:type="xsd:double"&gt;0.5238088&lt;/D&gt;&lt;D xsi:type="xsd:double"&gt;0.51428497&lt;/D&gt;&lt;D xsi:type="xsd:double"&gt;0.51428497&lt;/D&gt;&lt;D xsi:type="xsd:double"&gt;0.5090469&lt;/D&gt;&lt;D xsi:type="xsd:double"&gt;0.49714217&lt;/D&gt;&lt;D xsi:type="xsd:double"&gt;0.49761832&lt;/D&gt;&lt;D xsi:type="xsd:double"&gt;0.49999925&lt;/D&gt;&lt;D xsi:type="xsd:double"&gt;0.5123802&lt;/D&gt;&lt;D xsi:type="xsd:double"&gt;0.4980945&lt;/D&gt;&lt;D xsi:type="xsd:double"&gt;0.50047547&lt;/D&gt;&lt;D xsi:type="xsd:double"&gt;0.4995231&lt;/D&gt;&lt;D xsi:type="xsd:double"&gt;0.5023802&lt;/D&gt;&lt;D xsi:type="xsd:double"&gt;0.49523738&lt;/D&gt;&lt;D xsi:type="xsd:double"&gt;0.49047548&lt;/D&gt;&lt;D xsi:type="xsd:double"&gt;0.4861898&lt;/D&gt;&lt;D xsi:type="xsd:double"&gt;0.49523738&lt;/D&gt;&lt;D xsi:type="xsd:double"&gt;0.48666596&lt;/D&gt;&lt;D xsi:type="xsd:double"&gt;0.48571357&lt;/D&gt;&lt;D xsi:type="xsd:double"&gt;0.48571357&lt;/D&gt;&lt;D xsi:type="xsd:double"&gt;0.48571357&lt;/D&gt;&lt;D xsi:type="xsd:double"&gt;0.48904687&lt;/D&gt;&lt;D xsi:type="xsd:double"&gt;0.48571357&lt;/D&gt;&lt;D xsi:type="xsd:double"&gt;0.48571357&lt;/D&gt;&lt;D xsi:type="xsd:double"&gt;0.49761832&lt;/D&gt;&lt;D xsi:type="xsd:double"&gt;0.48952308&lt;/D&gt;&lt;D xsi:type="xsd:double"&gt;0.49095166&lt;/D&gt;&lt;D xsi:type="xsd:double"&gt;0.4861898&lt;/D&gt;&lt;D xsi:type="xsd:double"&gt;0.48571357&lt;/D&gt;&lt;D xsi:type="xsd:double"&gt;0.4861898&lt;/D&gt;&lt;D xsi:type="xsd:double"&gt;0.48809454&lt;/D&gt;&lt;D xsi:type="xsd:double"&gt;0.48571357&lt;/D&gt;&lt;D xsi:type="xsd:double"&gt;0.47857073&lt;/D&gt;&lt;D xsi:type="xsd:double"&gt;0.47857073&lt;/D&gt;&lt;D xsi:type="xsd:double"&gt;0.46761838&lt;/D&gt;&lt;D xsi:type="xsd:double"&gt;0.4671422&lt;/D&gt;&lt;D xsi:type="xsd:double"&gt;0.44523746&lt;/D&gt;&lt;D xsi:type="xsd:double"&gt;0.4385708&lt;/D&gt;&lt;D xsi:type="xsd:double"&gt;0.44285652&lt;/D&gt;&lt;D xsi:type="xsd:double"&gt;0.436666&lt;/D&gt;&lt;D xsi:type="xsd:double"&gt;0.4285708&lt;/D&gt;&lt;D xsi:type="xsd:double"&gt;0.4285708&lt;/D&gt;&lt;D xsi:type="xsd:double"&gt;0.43571368&lt;/D&gt;&lt;D xsi:type="xsd:double"&gt;0.4333327&lt;/D&gt;&lt;D xsi:type="xsd:double"&gt;0.43238032&lt;/D&gt;&lt;D xsi:type="xsd:double"&gt;0.43238032&lt;/D&gt;&lt;D xsi:type="xsd:double"&gt;0.4328565&lt;/D&gt;&lt;D xsi:type="xsd:double"&gt;0.4333327&lt;/D&gt;&lt;D xsi:type="xsd:double"&gt;0.43095174&lt;/D&gt;&lt;D xsi:type="xsd:double"&gt;0.4238089&lt;/D&gt;&lt;D xsi:type="xsd:double"&gt;0.4238089&lt;/D&gt;&lt;D xsi:type="xsd:double"&gt;0.4238089&lt;/D&gt;&lt;D xsi:type="xsd:double"&gt;0.4238089&lt;/D&gt;&lt;D xsi:type="xsd:double"&gt;0.4228565&lt;/D&gt;&lt;D xsi:type="xsd:double"&gt;0.41428512&lt;/D&gt;&lt;D xsi:type="xsd:double"&gt;0.40428513&lt;/D&gt;&lt;D xsi:type="xsd:double"&gt;0.41428512&lt;/D&gt;&lt;D xsi:type="xsd:double"&gt;0.4238089&lt;/D&gt;&lt;D xsi:type="xsd:double"&gt;0.42904702&lt;/D&gt;&lt;D xsi:type="xsd:double"&gt;0.44999936&lt;/D&gt;&lt;D xsi:type="xsd:double"&gt;0.45714217&lt;/D&gt;&lt;D xsi:type="xsd:double"&gt;0.4714279&lt;/D&gt;&lt;D xsi:type="xsd:double"&gt;0.4714279&lt;/D&gt;&lt;D xsi:type="xsd:double"&gt;0.4714279&lt;/D&gt;&lt;D xsi:type="xsd:double"&gt;0.4714279&lt;/D&gt;&lt;D xsi:type="xsd:double"&gt;0.47380883&lt;/D&gt;&lt;D xsi:type="xsd:double"&gt;0.47285646&lt;/D&gt;&lt;D xsi:type="xsd:double"&gt;0.4761898&lt;/D&gt;&lt;D xsi:type="xsd:double"&gt;0.4761898&lt;/D&gt;&lt;D xsi:type="xsd:double"&gt;0.4761898&lt;/D&gt;&lt;D xsi:type="xsd:double"&gt;0.4761898&lt;/D&gt;&lt;D xsi:type="xsd:double"&gt;0.46666598&lt;/D&gt;&lt;D xsi:type="xsd:double"&gt;0.4614279&lt;/D&gt;&lt;D xsi:type="xsd:double"&gt;0.45714217&lt;/D&gt;&lt;D xsi:type="xsd:double"&gt;0.44285652&lt;/D&gt;&lt;D xsi:type="xsd:double"&gt;0.44285652&lt;/D&gt;&lt;D xsi:type="xsd:double"&gt;0.44380885&lt;/D&gt;&lt;D xsi:type="xsd:double"&gt;0.45714217&lt;/D&gt;&lt;D xsi:type="xsd:double"&gt;0.44761842&lt;/D&gt;&lt;D xsi:type="xsd:double"&gt;0.44333267&lt;/D&gt;&lt;D xsi:type="xsd:double"&gt;0.4442851&lt;/D&gt;&lt;D xsi:type="xsd:double"&gt;0.44761842&lt;/D&gt;&lt;D xsi:type="xsd:double"&gt;0.45238027&lt;/D&gt;&lt;D xsi:type="xsd:double"&gt;0.4619041&lt;/D&gt;&lt;D xsi:type="xsd:double"&gt;0.4714279&lt;/D&gt;&lt;D xsi:type="xsd:double"&gt;0.4714279&lt;/D&gt;&lt;D xsi:type="xsd:double"&gt;0.4619041&lt;/D&gt;&lt;D xsi:type="xsd:double"&gt;0.44761842&lt;/D&gt;&lt;D xsi:type="xsd:double"&gt;0.44761842&lt;/D&gt;&lt;D xsi:type="xsd:double"&gt;0.45238027&lt;/D&gt;&lt;D xsi:type="xsd:double"&gt;0.4547612&lt;/D&gt;&lt;D xsi:type="xsd:double"&gt;0.4595231&lt;/D&gt;&lt;D xsi:type="xsd:double"&gt;0.4752374&lt;/D&gt;&lt;D xsi:type="xsd:double"&gt;0.48095167&lt;/D&gt;&lt;D xsi:type="xsd:double"&gt;0.50047547&lt;/D&gt;&lt;D xsi:type="xsd:double"&gt;0.54285634&lt;/D&gt;&lt;D xsi:type="xsd:double"&gt;0.557142&lt;/D&gt;&lt;D xsi:type="xsd:double"&gt;0.6142848&lt;/D&gt;&lt;D xsi:type="xsd:double"&gt;0.5999991&lt;/D&gt;&lt;D xsi:type="xsd:double"&gt;0.5999991&lt;/D&gt;&lt;D xsi:type="xsd:double"&gt;0.5666659&lt;/D&gt;&lt;D xsi:type="xsd:double"&gt;0.54285634&lt;/D&gt;&lt;D xsi:type="xsd:double"&gt;0.5333326&lt;/D&gt;&lt;D xsi:type="xsd:double"&gt;0.557142&lt;/D&gt;&lt;D xsi:type="xsd:double"&gt;0.5709515&lt;/D&gt;&lt;D xsi:type="xsd:double"&gt;0.5761897&lt;/D&gt;&lt;D xsi:type="xsd:double"&gt;0.5999991&lt;/D&gt;&lt;D xsi:type="xsd:double"&gt;0.604761&lt;/D&gt;&lt;D xsi:type="xsd:double"&gt;0.6085705&lt;/D&gt;&lt;D xsi:type="xsd:double"&gt;0.57142776&lt;/D&gt;&lt;D xsi:type="xsd:double"&gt;0.57142776&lt;/D&gt;&lt;D xsi:type="xsd:double"&gt;0.57142776&lt;/D&gt;&lt;D xsi:type="xsd:double"&gt;0.5809515&lt;/D&gt;&lt;D xsi:type="xsd:double"&gt;0.5761897&lt;/D&gt;&lt;D xsi:type="xsd:double"&gt;0.557142&lt;/D&gt;&lt;D xsi:type="xsd:double"&gt;0.557142&lt;/D&gt;&lt;D xsi:type="xsd:double"&gt;0.5666659&lt;/D&gt;&lt;D xsi:type="xsd:double"&gt;0.57142776&lt;/D&gt;&lt;D xsi:type="xsd:double"&gt;0.5761897&lt;/D&gt;&lt;D xsi:type="xsd:double"&gt;0.57142776&lt;/D&gt;&lt;D xsi:type="xsd:double"&gt;0.5642849&lt;/D&gt;&lt;D xsi:type="xsd:double"&gt;0.57142776&lt;/D&gt;&lt;D xsi:type="xsd:double"&gt;0.57142776&lt;/D&gt;&lt;D xsi:type="xsd:double"&gt;0.5723801&lt;/D&gt;&lt;D xsi:type="xsd:double"&gt;0.5723801&lt;/D&gt;&lt;D xsi:type="xsd:double"&gt;0.5738087&lt;/D&gt;&lt;D xsi:type="xsd:double"&gt;0.57142776&lt;/D&gt;&lt;D xsi:type="xsd:double"&gt;0.5904753&lt;/D&gt;&lt;D xsi:type="xsd:double"&gt;0.5947611&lt;/D&gt;&lt;D xsi:type="xsd:double"&gt;0.5904753&lt;/D&gt;&lt;D xsi:type="xsd:double"&gt;0.5804754&lt;/D&gt;&lt;D xsi:type="xsd:double"&gt;0.5904753&lt;/D&gt;&lt;D xsi:type="xsd:double"&gt;0.5904753&lt;/D&gt;&lt;D xsi:type="xsd:double"&gt;0.5904753&lt;/D&gt;&lt;D xsi:type="xsd:double"&gt;0.5904753&lt;/D&gt;&lt;D xsi:type="xsd:double"&gt;0.5904753&lt;/D&gt;&lt;D xsi:type="xsd:double"&gt;0.5904753&lt;/D&gt;&lt;D xsi:type="xsd:double"&gt;0.6023801&lt;/D&gt;&lt;D xsi:type="xsd:double"&gt;0.5999991&lt;/D&gt;&lt;D xsi:type="xsd:double"&gt;0.6142848&lt;/D&gt;&lt;D xsi:type="xsd:double"&gt;0.62857056&lt;/D&gt;&lt;D xsi:type="xsd:double"&gt;0.6380943&lt;/D&gt;&lt;D xsi:type="xsd:double"&gt;0.66666573&lt;/D&gt;&lt;D xsi:type="xsd:double"&gt;0.699999&lt;/D&gt;&lt;D xsi:type="xsd:double"&gt;0.70476085&lt;/D&gt;&lt;D xsi:type="xsd:double"&gt;0.699999&lt;/D&gt;&lt;D xsi:type="xsd:double"&gt;0.6809514&lt;/D&gt;&lt;D xsi:type="xsd:double"&gt;0.66666573&lt;/D&gt;&lt;D xsi:type="xsd:double"&gt;0.6476181&lt;/D&gt;&lt;D xsi:type="xsd:double"&gt;0.6476181&lt;/D&gt;&lt;D xsi:type="xsd:double"&gt;0.64523715&lt;/D&gt;&lt;D xsi:type="xsd:double"&gt;0.6338086&lt;/D&gt;&lt;D xsi:type="xsd:double"&gt;0.6476181&lt;/D&gt;&lt;D xsi:type="xsd:double"&gt;0.6571419&lt;/D&gt;&lt;D xsi:type="xsd:double"&gt;0.7095228&lt;/D&gt;&lt;D xsi:type="xsd:double"&gt;0.72618943&lt;/D&gt;&lt;D xsi:type="xsd:double"&gt;0.71428466&lt;/D&gt;&lt;D xsi:type="xsd:double"&gt;0.71428466&lt;/D&gt;&lt;D xsi:type="xsd:double"&gt;0.699999&lt;/D&gt;&lt;D xsi:type="xsd:double"&gt;0.70476085&lt;/D&gt;&lt;D xsi:type="xsd:double"&gt;0.70476085&lt;/D&gt;&lt;D xsi:type="xsd:double"&gt;0.69095135&lt;/D&gt;&lt;D xsi:type="xsd:double"&gt;0.70476085&lt;/D&gt;&lt;D xsi:type="xsd:double"&gt;0.7095228&lt;/D&gt;&lt;D xsi:type="xsd:double"&gt;0.7095228&lt;/D&gt;&lt;D xsi:type="xsd:double"&gt;0.7095228&lt;/D&gt;&lt;D xsi:type="xsd:double"&gt;0.7095228&lt;/D&gt;&lt;D xsi:type="xsd:double"&gt;0.70476085&lt;/D&gt;&lt;D xsi:type="xsd:double"&gt;0.699999&lt;/D&gt;&lt;D xsi:type="xsd:double"&gt;0.699999&lt;/D&gt;&lt;D xsi:type="xsd:double"&gt;0.70476085&lt;/D&gt;&lt;D xsi:type="xsd:double"&gt;0.70476085&lt;/D&gt;&lt;D xsi:type="xsd:double"&gt;0.7095228&lt;/D&gt;&lt;D xsi:type="xsd:double"&gt;0.6928562&lt;/D&gt;&lt;D xsi:type="xsd:double"&gt;0.6476181&lt;/D&gt;&lt;D xsi:type="xsd:double"&gt;0.66666573&lt;/D&gt;&lt;D xsi:type="xsd:double"&gt;0.65238005&lt;/D&gt;&lt;D xsi:type="xsd:double"&gt;0.65238005&lt;/D&gt;&lt;D xsi:type="xsd:double"&gt;0.6619038&lt;/D&gt;&lt;D xsi:type="xsd:double"&gt;0.65238005&lt;/D&gt;&lt;D xsi:type="xsd:double"&gt;0.6619038&lt;/D&gt;&lt;D xsi:type="xsd:double"&gt;0.6385705&lt;/D&gt;&lt;D xsi:type="xsd:double"&gt;0.6619038&lt;/D&gt;&lt;D xsi:type="xsd:double"&gt;0.65238005&lt;/D&gt;&lt;D xsi:type="xsd:double"&gt;0.6619038&lt;/D&gt;&lt;D xsi:type="xsd:double"&gt;0.64285624&lt;/D&gt;&lt;D xsi:type="xsd:double"&gt;0.64523715&lt;/D&gt;&lt;D xsi:type="xsd:double"&gt;0.6476181&lt;/D&gt;&lt;D xsi:type="xsd:double"&gt;0.64285624&lt;/D&gt;&lt;D xsi:type="xsd:double"&gt;0.6380943&lt;/D&gt;&lt;D xsi:type="xsd:double"&gt;0.6338086&lt;/D&gt;&lt;D xsi:type="xsd:double"&gt;0.63333243&lt;/D&gt;&lt;D xsi:type="xsd:double"&gt;0.6380943&lt;/D&gt;&lt;D xsi:type="xsd:double"&gt;0.6404753&lt;/D&gt;&lt;D xsi:type="xsd:double"&gt;0.6380943&lt;/D&gt;&lt;D xsi:type="xsd:double"&gt;0.63333243&lt;/D&gt;&lt;D xsi:type="xsd:double"&gt;0.6380943&lt;/D&gt;&lt;D xsi:type="xsd:double"&gt;0.6380943&lt;/D&gt;&lt;D xsi:type="xsd:double"&gt;0.63333243&lt;/D&gt;&lt;D xsi:type="xsd:double"&gt;0.63333243&lt;/D&gt;&lt;D xsi:type="xsd:double"&gt;0.6380943&lt;/D&gt;&lt;D xsi:type="xsd:double"&gt;0.6476181&lt;/D&gt;&lt;D xsi:type="xsd:double"&gt;0.65238005&lt;/D&gt;&lt;D xsi:type="xsd:double"&gt;0.6619038&lt;/D&gt;&lt;D xsi:type="xsd:double"&gt;0.6571419&lt;/D&gt;&lt;D xsi:type="xsd:double"&gt;0.6571419&lt;/D&gt;&lt;D xsi:type="xsd:double"&gt;0.65238005&lt;/D&gt;&lt;D xsi:type="xsd:double"&gt;0.6338086&lt;/D&gt;&lt;D xsi:type="xsd:double"&gt;0.6395229&lt;/D&gt;&lt;D xsi:type="xsd:double"&gt;0.6338086&lt;/D&gt;&lt;D xsi:type="xsd:double"&gt;0.64285624&lt;/D&gt;&lt;D xsi:type="xsd:double"&gt;0.63333243&lt;/D&gt;&lt;D xsi:type="xsd:double"&gt;0.65380853&lt;/D&gt;&lt;D xsi:type="xsd:double"&gt;0.65380853&lt;/D&gt;&lt;D xsi:type="xsd:double"&gt;0.6380943&lt;/D&gt;&lt;D xsi:type="xsd:double"&gt;0.64285624&lt;/D&gt;&lt;D xsi:type="xsd:double"&gt;0.6338086&lt;/D&gt;&lt;D xsi:type="xsd:double"&gt;0.6338086&lt;/D&gt;&lt;D xsi:type="xsd:double"&gt;0.63571334&lt;/D&gt;&lt;D xsi:type="xsd:double"&gt;0.63571334&lt;/D&gt;&lt;D xsi:type="xsd:double"&gt;0.63333243&lt;/D&gt;&lt;D xsi:type="xsd:double"&gt;0.63333243&lt;/D&gt;&lt;D xsi:type="xsd:double"&gt;0.6238086&lt;/D&gt;&lt;D xsi:type="xsd:double"&gt;0.62999916&lt;/D&gt;&lt;D xsi:type="xsd:double"&gt;0.62857056&lt;/D&gt;&lt;D xsi:type="xsd:double"&gt;0.61904675&lt;/D&gt;&lt;D xsi:type="xsd:double"&gt;0.61904675&lt;/D&gt;&lt;D xsi:type="xsd:double"&gt;0.61904675&lt;/D&gt;&lt;D xsi:type="xsd:double"&gt;0.61904675&lt;/D&gt;&lt;D xsi:type="xsd:double"&gt;0.61904675&lt;/D&gt;&lt;D xsi:type="xsd:double"&gt;0.6142848&lt;/D&gt;&lt;D xsi:type="xsd:double"&gt;0.6095229&lt;/D&gt;&lt;D xsi:type="xsd:double"&gt;0.607142&lt;/D&gt;&lt;D xsi:type="xsd:double"&gt;0.6095229&lt;/D&gt;&lt;D xsi:type="xsd:double"&gt;0.61904675&lt;/D&gt;&lt;D xsi:type="xsd:double"&gt;0.64285624&lt;/D&gt;&lt;D xsi:type="xsd:double"&gt;0.63333243&lt;/D&gt;&lt;D xsi:type="xsd:double"&gt;0.6266657&lt;/D&gt;&lt;D xsi:type="xsd:double"&gt;0.62857056&lt;/D&gt;&lt;D xsi:type="xsd:double"&gt;0.6276181&lt;/D&gt;&lt;D xsi:type="xsd:double"&gt;0.62333244&lt;/D&gt;&lt;D xsi:type="xsd:double"&gt;0.61904675&lt;/D&gt;&lt;D xsi:type="xsd:double"&gt;0.6185705&lt;/D&gt;&lt;D xsi:type="xsd:double"&gt;0.61761814&lt;/D&gt;&lt;D xsi:type="xsd:double"&gt;0.6095229&lt;/D&gt;&lt;D xsi:type="xsd:double"&gt;0.6166658&lt;/D&gt;&lt;D xsi:type="xsd:double"&gt;0.6185705&lt;/D&gt;&lt;D xsi:type="xsd:double"&gt;0.61904675&lt;/D&gt;&lt;D xsi:type="xsd:double"&gt;0.6195229&lt;/D&gt;&lt;D xsi:type="xsd:double"&gt;0.59761816&lt;/D&gt;&lt;D xsi:type="xsd:double"&gt;0.6142848&lt;/D&gt;&lt;D xsi:type="xsd:double"&gt;0.6142848&lt;/D&gt;&lt;D xsi:type="xsd:double"&gt;0.607142&lt;/D&gt;&lt;D xsi:type="xsd:double"&gt;0.60523725&lt;/D&gt;&lt;D xsi:type="xsd:double"&gt;0.604761&lt;/D&gt;&lt;D xsi:type="xsd:double"&gt;0.6142848&lt;/D&gt;&lt;D xsi:type="xsd:double"&gt;0.64285624&lt;/D&gt;&lt;D xsi:type="xsd:double"&gt;0.6214277&lt;/D&gt;&lt;D xsi:type="xsd:double"&gt;0.6214277&lt;/D&gt;&lt;D xsi:type="xsd:double"&gt;0.61904675&lt;/D&gt;&lt;D xsi:type="xsd:double"&gt;0.59571344&lt;/D&gt;&lt;D xsi:type="xsd:double"&gt;0.60523725&lt;/D&gt;&lt;D xsi:type="xsd:double"&gt;0.604761&lt;/D&gt;&lt;D xsi:type="xsd:double"&gt;0.6042848&lt;/D&gt;&lt;D xsi:type="xsd:double"&gt;0.6042848&lt;/D&gt;&lt;D xsi:type="xsd:double"&gt;0.5999991&lt;/D&gt;&lt;D xsi:type="xsd:double"&gt;0.604761&lt;/D&gt;&lt;D xsi:type="xsd:double"&gt;0.5999991&lt;/D&gt;&lt;D xsi:type="xsd:double"&gt;0.5904753&lt;/D&gt;&lt;D xsi:type="xsd:double"&gt;0.5904753&lt;/D&gt;&lt;D xsi:type="xsd:double"&gt;0.5809515&lt;/D&gt;&lt;D xsi:type="xsd:double"&gt;0.5809515&lt;/D&gt;&lt;D xsi:type="xsd:double"&gt;0.5904753&lt;/D&gt;&lt;D xsi:type="xsd:double"&gt;0.557142&lt;/D&gt;&lt;D xsi:type="xsd:double"&gt;0.5809515&lt;/D&gt;&lt;D xsi:type="xsd:double"&gt;0.5809515&lt;/D&gt;&lt;D xsi:type="xsd:double"&gt;0.5666659&lt;/D&gt;&lt;D xsi:type="xsd:double"&gt;0.5999991&lt;/D&gt;&lt;D xsi:type="xsd:double"&gt;0.5999991&lt;/D&gt;&lt;D xsi:type="xsd:double"&gt;0.5666659&lt;/D&gt;&lt;D xsi:type="xsd:double"&gt;0.57190394&lt;/D&gt;&lt;D xsi:type="xsd:double"&gt;0.56190395&lt;/D&gt;&lt;D xsi:type="xsd:double"&gt;0.55238014&lt;/D&gt;&lt;D xsi:type="xsd:double"&gt;0.559523&lt;/D&gt;&lt;D xsi:type="xsd:double"&gt;0.559523&lt;/D&gt;&lt;D xsi:type="xsd:double"&gt;0.56190395&lt;/D&gt;&lt;D xsi:type="xsd:double"&gt;0.54761827&lt;/D&gt;&lt;D xsi:type="xsd:double"&gt;0.54761827&lt;/D&gt;&lt;D xsi:type="xsd:double"&gt;0.539523&lt;/D&gt;&lt;D xsi:type="xsd:double"&gt;0.5390468&lt;/D&gt;&lt;D xsi:type="xsd:double"&gt;0.5385707&lt;/D&gt;&lt;D xsi:type="xsd:double"&gt;0.5433325&lt;/D&gt;&lt;D xsi:type="xsd:double"&gt;0.53809446&lt;/D&gt;&lt;D xsi:type="xsd:double"&gt;0.53809446&lt;/D&gt;&lt;D xsi:type="xsd:double"&gt;0.5238088&lt;/D&gt;&lt;D xsi:type="xsd:double"&gt;0.5333326&lt;/D&gt;&lt;D xsi:type="xsd:double"&gt;0.53809446&lt;/D&gt;&lt;D xsi:type="xsd:double"&gt;0.5333326&lt;/D&gt;&lt;D xsi:type="xsd:double"&gt;0.5190469&lt;/D&gt;&lt;D xsi:type="xsd:double"&gt;0.49999925&lt;/D&gt;&lt;D xsi:type="xsd:double"&gt;0.51190406&lt;/D&gt;&lt;D xsi:type="xsd:double"&gt;0.5095231&lt;/D&gt;&lt;D xsi:type="xsd:double"&gt;0.49999925&lt;/D&gt;&lt;D xsi:type="xsd:double"&gt;0.5190469&lt;/D&gt;&lt;D xsi:type="xsd:double"&gt;0.5095231&lt;/D&gt;&lt;D xsi:type="xsd:double"&gt;0.5095231&lt;/D&gt;&lt;D xsi:type="xsd:double"&gt;0.5095231&lt;/D&gt;&lt;D xsi:type="xsd:double"&gt;0.51428497&lt;/D&gt;&lt;D xsi:type="xsd:double"&gt;0.5376182&lt;/D&gt;&lt;D xsi:type="xsd:double"&gt;0.52857065&lt;/D&gt;&lt;D xsi:type="xsd:double"&gt;0.5190469&lt;/D&gt;&lt;D xsi:type="xsd:double"&gt;0.5190469&lt;/D&gt;&lt;D xsi:type="xsd:double"&gt;0.5333326&lt;/D&gt;&lt;D xsi:type="xsd:double"&gt;0.49999925&lt;/D&gt;&lt;D xsi:type="xsd:double"&gt;0.54285634&lt;/D&gt;&lt;D xsi:type="xsd:double"&gt;0.5452373&lt;/D&gt;&lt;D xsi:type="xsd:double"&gt;0.5666659&lt;/D&gt;&lt;D xsi:type="xsd:double"&gt;0.5952372&lt;/D&gt;&lt;D xsi:type="xsd:double"&gt;0.61904675&lt;/D&gt;&lt;D xsi:type="xsd:double"&gt;0.60904676&lt;/D&gt;&lt;D xsi:type="xsd:double"&gt;0.59095156&lt;/D&gt;&lt;D xsi:type="xsd:double"&gt;0.6142848&lt;/D&gt;&lt;D xsi:type="xsd:double"&gt;0.6099991&lt;/D&gt;&lt;D xsi:type="xsd:double"&gt;0.6142848&lt;/D&gt;&lt;D xsi:type="xsd:double"&gt;0.61190385&lt;/D&gt;&lt;D xsi:type="xsd:double"&gt;0.607142&lt;/D&gt;&lt;D xsi:type="xsd:double"&gt;0.61190385&lt;/D&gt;&lt;D xsi:type="xsd:double"&gt;0.61904675&lt;/D&gt;&lt;D xsi:type="xsd:double"&gt;0.6095229&lt;/D&gt;&lt;D xsi:type="xsd:double"&gt;0.6095229&lt;/D&gt;&lt;D xsi:type="xsd:double"&gt;0.6238086&lt;/D&gt;&lt;D xsi:type="xsd:double"&gt;0.64285624&lt;/D&gt;&lt;D xsi:type="xsd:double"&gt;0.61904675&lt;/D&gt;&lt;D xsi:type="xsd:double"&gt;0.64285624&lt;/D&gt;&lt;D xsi:type="xsd:double"&gt;0.65238005&lt;/D&gt;&lt;D xsi:type="xsd:double"&gt;0.6619038&lt;/D&gt;&lt;D xsi:type="xsd:double"&gt;0.6619038&lt;/D&gt;&lt;D xsi:type="xsd:double"&gt;0.65952283&lt;/D&gt;&lt;D xsi:type="xsd:double"&gt;0.66618955&lt;/D&gt;&lt;D xsi:type="xsd:double"&gt;0.66666573&lt;/D&gt;&lt;D xsi:type="xsd:double"&gt;0.6714276&lt;/D&gt;&lt;D xsi:type="xsd:double"&gt;0.6619038&lt;/D&gt;&lt;D xsi:type="xsd:double"&gt;0.6619038&lt;/D&gt;&lt;D xsi:type="xsd:double"&gt;0.6619038&lt;/D&gt;&lt;D xsi:type="xsd:double"&gt;0.6619038&lt;/D&gt;&lt;D xsi:type="xsd:double"&gt;0.6619038&lt;/D&gt;&lt;D xsi:type="xsd:double"&gt;0.6571419&lt;/D&gt;&lt;D xsi:type="xsd:double"&gt;0.6619038&lt;/D&gt;&lt;D xsi:type="xsd:double"&gt;0.6571419&lt;/D&gt;&lt;D xsi:type="xsd:double"&gt;0.66666573&lt;/D&gt;&lt;D xsi:type="xsd:double"&gt;0.64285624&lt;/D&gt;&lt;D xsi:type="xsd:double"&gt;0.64285624&lt;/D&gt;&lt;D xsi:type="xsd:double"&gt;0.649999&lt;/D&gt;&lt;D xsi:type="xsd:double"&gt;0.6614277&lt;/D&gt;&lt;D xsi:type="xsd:double"&gt;0.6619038&lt;/D&gt;&lt;D xsi:type="xsd:double"&gt;0.65238005&lt;/D&gt;&lt;D xsi:type="xsd:double"&gt;0.66666573&lt;/D&gt;&lt;D xsi:type="xsd:double"&gt;0.6761895&lt;/D&gt;&lt;D xsi:type="xsd:double"&gt;0.70428467&lt;/D&gt;&lt;D xsi:type="xsd:double"&gt;0.7071419&lt;/D&gt;&lt;D xsi:type="xsd:double"&gt;0.70190376&lt;/D&gt;&lt;D xsi:type="xsd:double"&gt;0.69047517&lt;/D&gt;&lt;D xsi:type="xsd:double"&gt;0.67857045&lt;/D&gt;&lt;D xsi:type="xsd:double"&gt;0.6761895&lt;/D&gt;&lt;D xsi:type="xsd:double"&gt;0.6857133&lt;/D&gt;&lt;D xsi:type="xsd:double"&gt;0.6952371&lt;/D&gt;&lt;D xsi:type="xsd:double"&gt;0.699999&lt;/D&gt;&lt;D xsi:type="xsd:double"&gt;0.6947609&lt;/D&gt;&lt;D xsi:type="xsd:double"&gt;0.699999&lt;/D&gt;&lt;D xsi:type="xsd:double"&gt;0.699999&lt;/D&gt;&lt;D xsi:type="xsd:double"&gt;0.69047517&lt;/D&gt;&lt;D xsi:type="xsd:double"&gt;0.6761895&lt;/D&gt;&lt;D xsi:type="xsd:double"&gt;0.6809514&lt;/D&gt;&lt;D xsi:type="xsd:double"&gt;0.6761895&lt;/D&gt;&lt;D xsi:type="xsd:double"&gt;0.66666573&lt;/D&gt;&lt;D xsi:type="xsd:double"&gt;0.6714276&lt;/D&gt;&lt;D xsi:type="xsd:double"&gt;0.6619038&lt;/D&gt;&lt;D xsi:type="xsd:double"&gt;0.64285624&lt;/D&gt;&lt;D xsi:type="xsd:double"&gt;0.6495229&lt;/D&gt;&lt;D xsi:type="xsd:double"&gt;0.649999&lt;/D&gt;&lt;D xsi:type="xsd:double"&gt;0.6714276&lt;/D&gt;&lt;D xsi:type="xsd:double"&gt;0.6761895&lt;/D&gt;&lt;D xsi:type="xsd:double"&gt;0.6714276&lt;/D&gt;&lt;D xsi:type="xsd:double"&gt;0.66666573&lt;/D&gt;&lt;D xsi:type="xsd:double"&gt;0.66666573&lt;/D&gt;&lt;D xsi:type="xsd:double"&gt;0.65238005&lt;/D&gt;&lt;D xsi:type="xsd:double"&gt;0.6476181&lt;/D&gt;&lt;D xsi:type="xsd:double"&gt;0.6433325&lt;/D&gt;&lt;D xsi:type="xsd:double"&gt;0.65904665&lt;/D&gt;&lt;D xsi:type="xsd:double"&gt;0.64285624&lt;/D&gt;&lt;D xsi:type="xsd:double"&gt;0.64285624&lt;/D&gt;&lt;D xsi:type="xsd:double"&gt;0.6652372&lt;/D&gt;&lt;D xsi:type="xsd:double"&gt;0.64285624&lt;/D&gt;&lt;D xsi:type="xsd:double"&gt;0.64285624&lt;/D&gt;&lt;D xsi:type="xsd:double"&gt;0.6242848&lt;/D&gt;&lt;D xsi:type="xsd:double"&gt;0.62333244&lt;/D&gt;&lt;D xsi:type="xsd:double"&gt;0.5952372&lt;/D&gt;&lt;D xsi:type="xsd:double"&gt;0.5952372&lt;/D&gt;&lt;D xsi:type="xsd:double"&gt;0.6380943&lt;/D&gt;&lt;D xsi:type="xsd:double"&gt;0.5999991&lt;/D&gt;&lt;D xsi:type="xsd:double"&gt;0.5999991&lt;/D&gt;&lt;D xsi:type="xsd:double"&gt;0.6004753&lt;/D&gt;&lt;D xsi:type="xsd:double"&gt;0.61904675&lt;/D&gt;&lt;D xsi:type="xsd:double"&gt;0.6142848&lt;/D&gt;&lt;D xsi:type="xsd:double"&gt;0.64285624&lt;/D&gt;&lt;D xsi:type="xsd:double"&gt;0.63333243&lt;/D&gt;&lt;D xsi:type="xsd:double"&gt;0.61904675&lt;/D&gt;&lt;D xsi:type="xsd:double"&gt;0.62857056&lt;/D&gt;&lt;D xsi:type="xsd:double"&gt;0.63333243&lt;/D&gt;&lt;D xsi:type="xsd:double"&gt;0.6238086&lt;/D&gt;&lt;D xsi:type="xsd:double"&gt;0.614761&lt;/D&gt;&lt;D xsi:type="xsd:double"&gt;0.6142848&lt;/D&gt;&lt;D xsi:type="xsd:double"&gt;0.61904675&lt;/D&gt;&lt;D xsi:type="xsd:double"&gt;0.6142848&lt;/D&gt;&lt;D xsi:type="xsd:double"&gt;0.6238086&lt;/D&gt;&lt;D xsi:type="xsd:double"&gt;0.62857056&lt;/D&gt;&lt;D xsi:type="xsd:double"&gt;0.6142848&lt;/D&gt;&lt;D xsi:type="xsd:double"&gt;0.6095229&lt;/D&gt;&lt;D xsi:type="xsd:double"&gt;0.6023801&lt;/D&gt;&lt;D xsi:type="xsd:double"&gt;0.5928563&lt;/D&gt;&lt;D xsi:type="xsd:double"&gt;0.59761816&lt;/D&gt;&lt;D xsi:type="xsd:double"&gt;0.59761816&lt;/D&gt;&lt;D xsi:type="xsd:double"&gt;0.59761816&lt;/D&gt;&lt;D xsi:type="xsd:double"&gt;0.5952372&lt;/D&gt;&lt;D xsi:type="xsd:double"&gt;0.5904753&lt;/D&gt;&lt;D xsi:type="xsd:double"&gt;0.5952372&lt;/D&gt;&lt;D xsi:type="xsd:double"&gt;0.5952372&lt;/D&gt;&lt;D xsi:type="xsd:double"&gt;0.5999991&lt;/D&gt;&lt;D xsi:type="xsd:double"&gt;0.6228562&lt;/D&gt;&lt;D xsi:type="xsd:double"&gt;0.62238&lt;/D&gt;&lt;D xsi:type="xsd:double"&gt;0.6023801&lt;/D&gt;&lt;D xsi:type="xsd:double"&gt;0.6028563&lt;/D&gt;&lt;D xsi:type="xsd:double"&gt;0.604761&lt;/D&gt;&lt;D xsi:type="xsd:double"&gt;0.604761&lt;/D&gt;&lt;D xsi:type="xsd:double"&gt;0.604761&lt;/D&gt;&lt;D xsi:type="xsd:double"&gt;0.604761&lt;/D&gt;&lt;D xsi:type="xsd:double"&gt;0.6095229&lt;/D&gt;&lt;D xsi:type="xsd:double"&gt;0.6023801&lt;/D&gt;&lt;D xsi:type="xsd:double"&gt;0.5999991&lt;/D&gt;&lt;D xsi:type="xsd:double"&gt;0.5999991&lt;/D&gt;&lt;D xsi:type="xsd:double"&gt;0.59571344&lt;/D&gt;&lt;D xsi:type="xsd:double"&gt;0.5952372&lt;/D&gt;&lt;D xsi:type="xsd:double"&gt;0.5952372&lt;/D&gt;&lt;D xsi:type="xsd:double"&gt;0.61380863&lt;/D&gt;&lt;D xsi:type="xsd:double"&gt;0.6004753&lt;/D&gt;&lt;D xsi:type="xsd:double"&gt;0.604761&lt;/D&gt;&lt;D xsi:type="xsd:double"&gt;0.63333243&lt;/D&gt;&lt;D xsi:type="xsd:double"&gt;0.63238007&lt;/D&gt;&lt;D xsi:type="xsd:double"&gt;0.6238086&lt;/D&gt;&lt;D xsi:type="xsd:double"&gt;0.6142848&lt;/D&gt;&lt;D xsi:type="xsd:double"&gt;0.62333244&lt;/D&gt;&lt;D xsi:type="xsd:double"&gt;0.62857056&lt;/D&gt;&lt;D xsi:type="xsd:double"&gt;0.6328562&lt;/D&gt;&lt;D xsi:type="xsd:double"&gt;0.6433325&lt;/D&gt;&lt;D xsi:type="xsd:double"&gt;0.6471419&lt;/D&gt;&lt;D xsi:type="xsd:double"&gt;0.65238005&lt;/D&gt;&lt;D xsi:type="xsd:double"&gt;0.64809436&lt;/D&gt;&lt;D xsi:type="xsd:double"&gt;0.6514276&lt;/D&gt;&lt;D xsi:type="xsd:double"&gt;0.64285624&lt;/D&gt;&lt;D xsi:type="xsd:double"&gt;0.64285624&lt;/D&gt;&lt;D xsi:type="xsd:double"&gt;0.6404753&lt;/D&gt;&lt;D xsi:type="xsd:double"&gt;0.6404753&lt;/D&gt;&lt;D xsi:type="xsd:double"&gt;0.64238&lt;/D&gt;&lt;D xsi:type="xsd:double"&gt;0.64285624&lt;/D&gt;&lt;D xsi:type="xsd:double"&gt;0.6619038&lt;/D&gt;&lt;D xsi:type="xsd:double"&gt;0.6819038&lt;/D&gt;&lt;D xsi:type="xsd:double"&gt;0.6714276&lt;/D&gt;&lt;D xsi:type="xsd:double"&gt;0.66666573&lt;/D&gt;&lt;D xsi:type="xsd:double"&gt;0.6738085&lt;/D&gt;&lt;D xsi:type="xsd:double"&gt;0.6619038&lt;/D&gt;&lt;D xsi:type="xsd:double"&gt;0.65904665&lt;/D&gt;&lt;D xsi:type="xsd:double"&gt;0.65904665&lt;/D&gt;&lt;D xsi:type="xsd:double"&gt;0.6571419&lt;/D&gt;&lt;D xsi:type="xsd:double"&gt;0.6571419&lt;/D&gt;&lt;D xsi:type="xsd:double"&gt;0.6571419&lt;/D&gt;&lt;D xsi:type="xsd:double"&gt;0.66666573&lt;/D&gt;&lt;D xsi:type="xsd:double"&gt;0.66618955&lt;/D&gt;&lt;D xsi:type="xsd:double"&gt;0.6614277&lt;/D&gt;&lt;D xsi:type="xsd:double"&gt;0.65952283&lt;/D&gt;&lt;D xsi:type="xsd:double"&gt;0.66666573&lt;/D&gt;&lt;D xsi:type="xsd:double"&gt;0.6614277&lt;/D&gt;&lt;D xsi:type="xsd:double"&gt;0.6619038&lt;/D&gt;&lt;D xsi:type="xsd:double"&gt;0.66666573&lt;/D&gt;&lt;D xsi:type="xsd:double"&gt;0.66666573&lt;/D&gt;&lt;D xsi:type="xsd:double"&gt;0.65476096&lt;/D&gt;&lt;D xsi:type="xsd:double"&gt;0.6476181&lt;/D&gt;&lt;D xsi:type="xsd:double"&gt;0.64523715&lt;/D&gt;&lt;D xsi:type="xsd:double"&gt;0.6404753&lt;/D&gt;&lt;D xsi:type="xsd:double"&gt;0.63333243&lt;/D&gt;&lt;D xsi:type="xsd:double"&gt;0.6328562&lt;/D&gt;&lt;D xsi:type="xsd:double"&gt;0.6195229&lt;/D&gt;&lt;D xsi:type="xsd:double"&gt;0.61904675&lt;/D&gt;&lt;D xsi:type="xsd:double"&gt;0.63333243&lt;/D&gt;&lt;D xsi:type="xsd:double"&gt;0.6328562&lt;/D&gt;&lt;D xsi:type="xsd:double"&gt;0.6238086&lt;/D&gt;&lt;D xsi:type="xsd:double"&gt;0.63571334&lt;/D&gt;&lt;D xsi:type="xsd:double"&gt;0.6214277&lt;/D&gt;&lt;D xsi:type="xsd:double"&gt;0.614761&lt;/D&gt;&lt;D xsi:type="xsd:double"&gt;0.6166658&lt;/D&gt;&lt;D xsi:type="xsd:double"&gt;0.6142848&lt;/D&gt;&lt;D xsi:type="xsd:double"&gt;0.61904675&lt;/D&gt;&lt;D xsi:type="xsd:double"&gt;0.6142848&lt;/D&gt;&lt;D xsi:type="xsd:double"&gt;0.6142848&lt;/D&gt;&lt;D xsi:type="xsd:double"&gt;0.6142848&lt;/D&gt;&lt;D xsi:type="xsd:double"&gt;0.6142848&lt;/D&gt;&lt;D xsi:type="xsd:double"&gt;0.6142848&lt;/D&gt;&lt;D xsi:type="xsd:double"&gt;0.6095229&lt;/D&gt;&lt;D xsi:type="xsd:double"&gt;0.604761&lt;/D&gt;&lt;D xsi:type="xsd:double"&gt;0.604761&lt;/D&gt;&lt;D xsi:type="xsd:double"&gt;0.6095229&lt;/D&gt;&lt;D xsi:type="xsd:double"&gt;0.604761&lt;/D&gt;&lt;D xsi:type="xsd:double"&gt;0.5952372&lt;/D&gt;&lt;D xsi:type="xsd:double"&gt;0.5952372&lt;/D&gt;&lt;D xsi:type="xsd:double"&gt;0.5904753&lt;/D&gt;&lt;D xsi:type="xsd:double"&gt;0.5952372&lt;/D&gt;&lt;D xsi:type="xsd:double"&gt;0.5999991&lt;/D&gt;&lt;D xsi:type="xsd:double"&gt;0.604761&lt;/D&gt;&lt;D xsi:type="xsd:double"&gt;0.604761&lt;/D&gt;&lt;D xsi:type="xsd:double"&gt;0.60333246&lt;/D&gt;&lt;D xsi:type="xsd:double"&gt;0.604761&lt;/D&gt;&lt;D xsi:type="xsd:double"&gt;0.604761&lt;/D&gt;&lt;D xsi:type="xsd:double"&gt;0.604761&lt;/D&gt;&lt;D xsi:type="xsd:double"&gt;0.59618956&lt;/D&gt;&lt;D xsi:type="xsd:double"&gt;0.5952372&lt;/D&gt;&lt;D xsi:type="xsd:double"&gt;0.5952372&lt;/D&gt;&lt;D xsi:type="xsd:double"&gt;0.5952372&lt;/D&gt;&lt;D xsi:type="xsd:double"&gt;0.5919039&lt;/D&gt;&lt;D xsi:type="xsd:double"&gt;0.5904753&lt;/D&gt;&lt;D xsi:type="xsd:double"&gt;0.5952372&lt;/D&gt;&lt;D xsi:type="xsd:double"&gt;0.6095229&lt;/D&gt;&lt;D xsi:type="xsd:double"&gt;0.6142848&lt;/D&gt;&lt;D xsi:type="xsd:double"&gt;0.62857056&lt;/D&gt;&lt;D xsi:type="xsd:double"&gt;0.63571334&lt;/D&gt;&lt;D xsi:type="xsd:double"&gt;0.66666573&lt;/D&gt;&lt;D xsi:type="xsd:double"&gt;0.64523715&lt;/D&gt;&lt;D xsi:type="xsd:double"&gt;0.6476181&lt;/D&gt;&lt;D xsi:type="xsd:double"&gt;0.649999&lt;/D&gt;&lt;D xsi:type="xsd:double"&gt;0.65238005&lt;/D&gt;&lt;D xsi:type="xsd:double"&gt;0.6457134&lt;/D&gt;&lt;D xsi:type="xsd:double"&gt;0.64428484&lt;/D&gt;&lt;D xsi:type="xsd:double"&gt;0.6476181&lt;/D&gt;&lt;D xsi:type="xsd:double"&gt;0.65238005&lt;/D&gt;&lt;D xsi:type="xsd:double"&gt;0.65238005&lt;/D&gt;&lt;D xsi:type="xsd:double"&gt;0.6571419&lt;/D&gt;&lt;D xsi:type="xsd:double"&gt;0.6571419&lt;/D&gt;&lt;D xsi:type="xsd:double"&gt;0.66666573&lt;/D&gt;&lt;D xsi:type="xsd:double"&gt;0.6766657&lt;/D&gt;&lt;D xsi:type="xsd:double"&gt;0.6833324&lt;/D&gt;&lt;D xsi:type="xsd:double"&gt;0.67476094&lt;/D&gt;&lt;D xsi:type="xsd:double"&gt;0.6695228&lt;/D&gt;&lt;D xsi:type="xsd:double"&gt;0.6571419&lt;/D&gt;&lt;D xsi:type="xsd:double"&gt;0.65285623&lt;/D&gt;&lt;D xsi:type="xsd:double"&gt;0.65952283&lt;/D&gt;&lt;D xsi:type="xsd:double"&gt;0.6714276&lt;/D&gt;&lt;D xsi:type="xsd:double"&gt;0.6676181&lt;/D&gt;&lt;D xsi:type="xsd:double"&gt;0.6714276&lt;/D&gt;&lt;D xsi:type="xsd:double"&gt;0.67190385&lt;/D&gt;&lt;D xsi:type="xsd:double"&gt;0.6695228&lt;/D&gt;&lt;D xsi:type="xsd:double"&gt;0.6761895&lt;/D&gt;&lt;D xsi:type="xsd:double"&gt;0.67190385&lt;/D&gt;&lt;D xsi:type="xsd:double"&gt;0.6714276&lt;/D&gt;&lt;D xsi:type="xsd:double"&gt;0.66666573&lt;/D&gt;&lt;D xsi:type="xsd:double"&gt;0.6571419&lt;/D&gt;&lt;D xsi:type="xsd:double"&gt;0.6571419&lt;/D&gt;&lt;D xsi:type="xsd:double"&gt;0.64428484&lt;/D&gt;&lt;D xsi:type="xsd:double"&gt;0.64285624&lt;/D&gt;&lt;D xsi:type="xsd:double"&gt;0.6476181&lt;/D&gt;&lt;D xsi:type="xsd:double"&gt;0.6380943&lt;/D&gt;&lt;D xsi:type="xsd:double"&gt;0.6390467&lt;/D&gt;&lt;D xsi:type="xsd:double"&gt;0.64285624&lt;/D&gt;&lt;D xsi:type="xsd:double"&gt;0.61904675&lt;/D&gt;&lt;D xsi:type="xsd:double"&gt;0.64142764&lt;/D&gt;&lt;D xsi:type="xsd:double"&gt;0.65476096&lt;/D&gt;&lt;D xsi:type="xsd:double"&gt;0.64285624&lt;/D&gt;&lt;D xsi:type="xsd:double"&gt;0.6404753&lt;/D&gt;&lt;D xsi:type="xsd:double"&gt;0.6404753&lt;/D&gt;&lt;D xsi:type="xsd:double"&gt;0.6476181&lt;/D&gt;&lt;D xsi:type="xsd:double"&gt;0.64285624&lt;/D&gt;&lt;D xsi:type="xsd:double"&gt;0.64285624&lt;/D&gt;&lt;D xsi:type="xsd:double"&gt;0.63333243&lt;/D&gt;&lt;D xsi:type="xsd:double"&gt;0.63476104&lt;/D&gt;&lt;D xsi:type="xsd:double"&gt;0.6238086&lt;/D&gt;&lt;D xsi:type="xsd:double"&gt;0.6214277&lt;/D&gt;&lt;D xsi:type="xsd:double"&gt;0.61904675&lt;/D&gt;&lt;D xsi:type="xsd:double"&gt;0.61904675&lt;/D&gt;&lt;D xsi:type="xsd:double"&gt;0.61523724&lt;/D&gt;&lt;D xsi:type="xsd:double"&gt;0.6142848&lt;/D&gt;&lt;D xsi:type="xsd:double"&gt;0.604761&lt;/D&gt;&lt;D xsi:type="xsd:double"&gt;0.5966658&lt;/D&gt;&lt;D xsi:type="xsd:double"&gt;0.59761816&lt;/D&gt;&lt;D xsi:type="xsd:double"&gt;0.604761&lt;/D&gt;&lt;D xsi:type="xsd:double"&gt;0.6004753&lt;/D&gt;&lt;D xsi:type="xsd:double"&gt;0.607142&lt;/D&gt;&lt;D xsi:type="xsd:double"&gt;0.604761&lt;/D&gt;&lt;D xsi:type="xsd:double"&gt;0.5999991&lt;/D&gt;&lt;D xsi:type="xsd:double"&gt;0.59714204&lt;/D&gt;&lt;D xsi:type="xsd:double"&gt;0.6095229&lt;/D&gt;&lt;D xsi:type="xsd:double"&gt;0.61904675&lt;/D&gt;&lt;D xsi:type="xsd:double"&gt;0.60523725&lt;/D&gt;&lt;D xsi:type="xsd:double"&gt;0.61904675&lt;/D&gt;&lt;D xsi:type="xsd:double"&gt;0.62857056&lt;/D&gt;&lt;D xsi:type="xsd:double"&gt;0.61904675&lt;/D&gt;&lt;D xsi:type="xsd:double"&gt;0.61904675&lt;/D&gt;&lt;D xsi:type="xsd:double"&gt;0.6142848&lt;/D&gt;&lt;D xsi:type="xsd:double"&gt;0.6061896&lt;/D&gt;&lt;D xsi:type="xsd:double"&gt;0.6061896&lt;/D&gt;&lt;D xsi:type="xsd:double"&gt;0.6057134&lt;/D&gt;&lt;D xsi:type="xsd:double"&gt;0.6142848&lt;/D&gt;&lt;D xsi:type="xsd:double"&gt;0.60523725&lt;/D&gt;&lt;D xsi:type="xsd:double"&gt;0.604761&lt;/D&gt;&lt;D xsi:type="xsd:double"&gt;0.6142848&lt;/D&gt;&lt;D xsi:type="xsd:double"&gt;0.604761&lt;/D&gt;&lt;D xsi:type="xsd:double"&gt;0.60666585&lt;/D&gt;&lt;D xsi:type="xsd:double"&gt;0.62476104&lt;/D&gt;&lt;D xsi:type="xsd:double"&gt;0.62857056&lt;/D&gt;&lt;D xsi:type="xsd:double"&gt;0.62857056&lt;/D&gt;&lt;D xsi:type="xsd:double"&gt;0.6180943&lt;/D&gt;&lt;D xsi:type="xsd:double"&gt;0.617142&lt;/D&gt;&lt;D xsi:type="xsd:double"&gt;0.6157134&lt;/D&gt;&lt;D xsi:type="xsd:double"&gt;0.6157134&lt;/D&gt;&lt;D xsi:type="xsd:double"&gt;0.614761&lt;/D&gt;&lt;D xsi:type="xsd:double"&gt;0.6095229&lt;/D&gt;&lt;D xsi:type="xsd:double"&gt;0.6009515&lt;/D&gt;&lt;D xsi:type="xsd:double"&gt;0.604761&lt;/D&gt;&lt;D xsi:type="xsd:double"&gt;0.6028563&lt;/D&gt;&lt;D xsi:type="xsd:double"&gt;0.6023801&lt;/D&gt;&lt;D xsi:type="xsd:double"&gt;0.6004753&lt;/D&gt;&lt;D xsi:type="xsd:double"&gt;0.5952372&lt;/D&gt;&lt;D xsi:type="xsd:double"&gt;0.59761816&lt;/D&gt;&lt;D xsi:type="xsd:double"&gt;0.5980944&lt;/D&gt;&lt;D xsi:type="xsd:double"&gt;0.59761816&lt;/D&gt;&lt;D xsi:type="xsd:double"&gt;0.5952372&lt;/D&gt;&lt;D xsi:type="xsd:double"&gt;0.5952372&lt;/D&gt;&lt;D xsi:type="xsd:double"&gt;0.5919039&lt;/D&gt;&lt;D xsi:type="xsd:double"&gt;0.59095156&lt;/D&gt;&lt;D xsi:type="xsd:double"&gt;0.5880944&lt;/D&gt;&lt;D xsi:type="xsd:double"&gt;0.5890468&lt;/D&gt;&lt;D xsi:type="xsd:double"&gt;0.5952372&lt;/D&gt;&lt;D xsi:type="xsd:double"&gt;0.5999991&lt;/D&gt;&lt;D xsi:type="xsd:double"&gt;0.5999991&lt;/D&gt;&lt;D xsi:type="xsd:double"&gt;0.59761816&lt;/D&gt;&lt;D xsi:type="xsd:double"&gt;0.5952372&lt;/D&gt;&lt;D xsi:type="xsd:double"&gt;0.5999991&lt;/D&gt;&lt;D xsi:type="xsd:double"&gt;0.59238005&lt;/D&gt;&lt;D xsi:type="xsd:double"&gt;0.5928563&lt;/D&gt;&lt;D xsi:type="xsd:double"&gt;0.57190394&lt;/D&gt;&lt;D xsi:type="xsd:double"&gt;0.5904753&lt;/D&gt;&lt;D xsi:type="xsd:double"&gt;0.5914277&lt;/D&gt;&lt;D xsi:type="xsd:double"&gt;0.60523725&lt;/D&gt;&lt;D xsi:type="xsd:double"&gt;0.604761&lt;/D&gt;&lt;D xsi:type="xsd:double"&gt;0.60904676&lt;/D&gt;&lt;D xsi:type="xsd:double"&gt;0.6042848&lt;/D&gt;&lt;D xsi:type="xsd:double"&gt;0.6042848&lt;/D&gt;&lt;D xsi:type="xsd:double"&gt;0.6023801&lt;/D&gt;&lt;D xsi:type="xsd:double"&gt;0.59571344&lt;/D&gt;&lt;D xsi:type="xsd:double"&gt;0.59904677&lt;/D&gt;&lt;D xsi:type="xsd:double"&gt;0.5928563&lt;/D&gt;&lt;D xsi:type="xsd:double"&gt;0.5904753&lt;/D&gt;&lt;D xsi:type="xsd:double"&gt;0.59095156&lt;/D&gt;&lt;D xsi:type="xsd:double"&gt;0.5904753&lt;/D&gt;&lt;D xsi:type="xsd:double"&gt;0.5928563&lt;/D&gt;&lt;D xsi:type="xsd:double"&gt;0.5904753&lt;/D&gt;&lt;D xsi:type="xsd:double"&gt;0.5952372&lt;/D&gt;&lt;D xsi:type="xsd:double"&gt;0.589523&lt;/D&gt;&lt;D xsi:type="xsd:double"&gt;0.587618</t>
        </r>
      </text>
    </comment>
    <comment ref="A2" authorId="0">
      <text>
        <r>
          <rPr>
            <b/>
            <sz val="9"/>
            <rFont val="Tahoma"/>
            <family val="2"/>
          </rPr>
          <t>2&lt;/D&gt;&lt;D xsi:type="xsd:double"&gt;0.5952372&lt;/D&gt;&lt;D xsi:type="xsd:double"&gt;0.6009515&lt;/D&gt;&lt;D xsi:type="xsd:double"&gt;0.62857056&lt;/D&gt;&lt;D xsi:type="xsd:double"&gt;0.63095146&lt;/D&gt;&lt;D xsi:type="xsd:double"&gt;0.61904675&lt;/D&gt;&lt;D xsi:type="xsd:double"&gt;0.6157134&lt;/D&gt;&lt;D xsi:type="xsd:double"&gt;0.6195229&lt;/D&gt;&lt;D xsi:type="xsd:double"&gt;0.6214277&lt;/D&gt;&lt;D xsi:type="xsd:double"&gt;0.6185705&lt;/D&gt;&lt;D xsi:type="xsd:double"&gt;0.61190385&lt;/D&gt;&lt;D xsi:type="xsd:double"&gt;0.61904675&lt;/D&gt;&lt;D xsi:type="xsd:double"&gt;0.6166658&lt;/D&gt;&lt;D xsi:type="xsd:double"&gt;0.6166658&lt;/D&gt;&lt;D xsi:type="xsd:double"&gt;0.6166658&lt;/D&gt;&lt;D xsi:type="xsd:double"&gt;0.61285627&lt;/D&gt;&lt;D xsi:type="xsd:double"&gt;0.61285627&lt;/D&gt;&lt;D xsi:type="xsd:double"&gt;0.6185705&lt;/D&gt;&lt;D xsi:type="xsd:double"&gt;0.6185705&lt;/D&gt;&lt;D xsi:type="xsd:double"&gt;0.61904675&lt;/D&gt;&lt;D xsi:type="xsd:double"&gt;0.6380943&lt;/D&gt;&lt;D xsi:type="xsd:double"&gt;0.6376181&lt;/D&gt;&lt;D xsi:type="xsd:double"&gt;0.62857056&lt;/D&gt;&lt;D xsi:type="xsd:double"&gt;0.6195229&lt;/D&gt;&lt;D xsi:type="xsd:double"&gt;0.6238086&lt;/D&gt;&lt;D xsi:type="xsd:double"&gt;0.6195229&lt;/D&gt;&lt;D xsi:type="xsd:double"&gt;0.6238086&lt;/D&gt;&lt;D xsi:type="xsd:double"&gt;0.6238086&lt;/D&gt;&lt;D xsi:type="xsd:double"&gt;0.6204753&lt;/D&gt;&lt;D xsi:type="xsd:double"&gt;0.6214277&lt;/D&gt;&lt;D xsi:type="xsd:double"&gt;0.61904675&lt;/D&gt;&lt;D xsi:type="xsd:double"&gt;0.61904675&lt;/D&gt;&lt;D xsi:type="xsd:double"&gt;0.6166658&lt;/D&gt;&lt;D xsi:type="xsd:double"&gt;0.61904675&lt;/D&gt;&lt;D xsi:type="xsd:double"&gt;0.61285627&lt;/D&gt;&lt;D xsi:type="xsd:double"&gt;0.61285627&lt;/D&gt;&lt;D xsi:type="xsd:double"&gt;0.6057134&lt;/D&gt;&lt;D xsi:type="xsd:double"&gt;0.6619038&lt;/D&gt;&lt;D xsi:type="xsd:double"&gt;0.6714276&lt;/D&gt;&lt;D xsi:type="xsd:double"&gt;0.68047523&lt;/D&gt;&lt;D xsi:type="xsd:double"&gt;0.6761895&lt;/D&gt;&lt;D xsi:type="xsd:double"&gt;0.66666573&lt;/D&gt;&lt;D xsi:type="xsd:double"&gt;0.6476181&lt;/D&gt;&lt;D xsi:type="xsd:double"&gt;0.66666573&lt;/D&gt;&lt;D xsi:type="xsd:double"&gt;0.6714276&lt;/D&gt;&lt;D xsi:type="xsd:double"&gt;0.66618955&lt;/D&gt;&lt;D xsi:type="xsd:double"&gt;0.6571419&lt;/D&gt;&lt;D xsi:type="xsd:double"&gt;0.65476096&lt;/D&gt;&lt;D xsi:type="xsd:double"&gt;0.6438086&lt;/D&gt;&lt;D xsi:type="xsd:double"&gt;0.64238&lt;/D&gt;&lt;D xsi:type="xsd:double"&gt;0.62857056&lt;/D&gt;&lt;D xsi:type="xsd:double"&gt;0.62857056&lt;/D&gt;&lt;D xsi:type="xsd:double"&gt;0.62618965&lt;/D&gt;&lt;D xsi:type="xsd:double"&gt;0.62618965&lt;/D&gt;&lt;D xsi:type="xsd:double"&gt;0.614761&lt;/D&gt;&lt;D xsi:type="xsd:double"&gt;0.6180943&lt;/D&gt;&lt;D xsi:type="xsd:double"&gt;0.61904675&lt;/D&gt;&lt;D xsi:type="xsd:double"&gt;0.61904675&lt;/D&gt;&lt;D xsi:type="xsd:double"&gt;0.61904675&lt;/D&gt;&lt;D xsi:type="xsd:double"&gt;0.61904675&lt;/D&gt;&lt;D xsi:type="xsd:double"&gt;0.61904675&lt;/D&gt;&lt;D xsi:type="xsd:double"&gt;0.6214277&lt;/D&gt;&lt;D xsi:type="xsd:double"&gt;0.61904675&lt;/D&gt;&lt;D xsi:type="xsd:double"&gt;0.61904675&lt;/D&gt;&lt;D xsi:type="xsd:double"&gt;0.61904675&lt;/D&gt;&lt;D xsi:type="xsd:double"&gt;0.62523717&lt;/D&gt;&lt;D xsi:type="xsd:double"&gt;0.6238086&lt;/D&gt;&lt;D xsi:type="xsd:double"&gt;0.6238086&lt;/D&gt;&lt;D xsi:type="xsd:double"&gt;0.61904675&lt;/D&gt;&lt;D xsi:type="xsd:double"&gt;0.6099991&lt;/D&gt;&lt;D xsi:type="xsd:double"&gt;0.6185705&lt;/D&gt;&lt;D xsi:type="xsd:double"&gt;0.61904675&lt;/D&gt;&lt;D xsi:type="xsd:double"&gt;0.61904675&lt;/D&gt;&lt;D xsi:type="xsd:double"&gt;0.61904675&lt;/D&gt;&lt;D xsi:type="xsd:double"&gt;0.6142848&lt;/D&gt;&lt;D xsi:type="xsd:double"&gt;0.6238086&lt;/D&gt;&lt;D xsi:type="xsd:double"&gt;0.6276181&lt;/D&gt;&lt;D xsi:type="xsd:double"&gt;0.6380943&lt;/D&gt;&lt;D xsi:type="xsd:double"&gt;0.6571419&lt;/D&gt;&lt;D xsi:type="xsd:double"&gt;0.6476181&lt;/D&gt;&lt;D xsi:type="xsd:double"&gt;0.6476181&lt;/D&gt;&lt;D xsi:type="xsd:double"&gt;0.65238005&lt;/D&gt;&lt;D xsi:type="xsd:double"&gt;0.6571419&lt;/D&gt;&lt;D xsi:type="xsd:double"&gt;0.65238005&lt;/D&gt;&lt;D xsi:type="xsd:double"&gt;0.64285624&lt;/D&gt;&lt;D xsi:type="xsd:double"&gt;0.64285624&lt;/D&gt;&lt;D xsi:type="xsd:double"&gt;0.649999&lt;/D&gt;&lt;D xsi:type="xsd:double"&gt;0.6571419&lt;/D&gt;&lt;D xsi:type="xsd:double"&gt;0.649999&lt;/D&gt;&lt;D xsi:type="xsd:double"&gt;0.6476181&lt;/D&gt;&lt;D xsi:type="xsd:double"&gt;0.64285624&lt;/D&gt;&lt;D xsi:type="xsd:double"&gt;0.65238005&lt;/D&gt;&lt;D xsi:type="xsd:double"&gt;0.6476181&lt;/D&gt;&lt;D xsi:type="xsd:double"&gt;0.65238005&lt;/D&gt;&lt;D xsi:type="xsd:double"&gt;0.6495229&lt;/D&gt;&lt;D xsi:type="xsd:double"&gt;0.6476181&lt;/D&gt;&lt;D xsi:type="xsd:double"&gt;0.65238005&lt;/D&gt;&lt;D xsi:type="xsd:double"&gt;0.649999&lt;/D&gt;&lt;D xsi:type="xsd:double"&gt;0.6380943&lt;/D&gt;&lt;D xsi:type="xsd:double"&gt;0.6380943&lt;/D&gt;&lt;D xsi:type="xsd:double"&gt;0.6404753&lt;/D&gt;&lt;D xsi:type="xsd:double"&gt;0.64285624&lt;/D&gt;&lt;D xsi:type="xsd:double"&gt;0.6385705&lt;/D&gt;&lt;D xsi:type="xsd:double"&gt;0.6380943&lt;/D&gt;&lt;D xsi:type="xsd:double"&gt;0.64285624&lt;/D&gt;&lt;D xsi:type="xsd:double"&gt;0.6519038&lt;/D&gt;&lt;D xsi:type="xsd:double"&gt;0.64285624&lt;/D&gt;&lt;D xsi:type="xsd:double"&gt;0.63333243&lt;/D&gt;&lt;D xsi:type="xsd:double"&gt;0.6342848&lt;/D&gt;&lt;D xsi:type="xsd:double"&gt;0.62857056&lt;/D&gt;&lt;D xsi:type="xsd:double"&gt;0.63333243&lt;/D&gt;&lt;D xsi:type="xsd:double"&gt;0.6342848&lt;/D&gt;&lt;D xsi:type="xsd:double"&gt;0.64285624&lt;/D&gt;&lt;D xsi:type="xsd:double"&gt;0.64285624&lt;/D&gt;&lt;D xsi:type="xsd:double"&gt;0.6476181&lt;/D&gt;&lt;D xsi:type="xsd:double"&gt;0.65238005&lt;/D&gt;&lt;D xsi:type="xsd:double"&gt;0.6519038&lt;/D&gt;&lt;D xsi:type="xsd:double"&gt;0.6476181&lt;/D&gt;&lt;D xsi:type="xsd:double"&gt;0.64285624&lt;/D&gt;&lt;D xsi:type="xsd:double"&gt;0.6342848&lt;/D&gt;&lt;D xsi:type="xsd:double"&gt;0.64285624&lt;/D&gt;&lt;D xsi:type="xsd:double"&gt;0.6338086&lt;/D&gt;&lt;D xsi:type="xsd:double"&gt;0.6380943&lt;/D&gt;&lt;D xsi:type="xsd:double"&gt;0.64285624&lt;/D&gt;&lt;D xsi:type="xsd:double"&gt;0.6352372&lt;/D&gt;&lt;D xsi:type="xsd:double"&gt;0.63333243&lt;/D&gt;&lt;D xsi:type="xsd:double"&gt;0.63333243&lt;/D&gt;&lt;D xsi:type="xsd:double"&gt;0.62857056&lt;/D&gt;&lt;D xsi:type="xsd:double"&gt;0.63714194&lt;/D&gt;&lt;D xsi:type="xsd:double"&gt;0.63333243&lt;/D&gt;&lt;D xsi:type="xsd:double"&gt;0.64285624&lt;/D&gt;&lt;D xsi:type="xsd:double"&gt;0.6433325&lt;/D&gt;&lt;D xsi:type="xsd:double"&gt;0.64666575&lt;/D&gt;&lt;D xsi:type="xsd:double"&gt;0.64809436&lt;/D&gt;&lt;D xsi:type="xsd:double"&gt;0.649999&lt;/D&gt;&lt;D xsi:type="xsd:double"&gt;0.6495229&lt;/D&gt;&lt;D xsi:type="xsd:double"&gt;0.6476181&lt;/D&gt;&lt;D xsi:type="xsd:double"&gt;0.65238005&lt;/D&gt;&lt;D xsi:type="xsd:double"&gt;0.6485705&lt;/D&gt;&lt;D xsi:type="xsd:double"&gt;0.65380853&lt;/D&gt;&lt;D xsi:type="xsd:double"&gt;0.6571419&lt;/D&gt;&lt;D xsi:type="xsd:double"&gt;0.6642847&lt;/D&gt;&lt;D xsi:type="xsd:double"&gt;0.6738085&lt;/D&gt;&lt;D xsi:type="xsd:double"&gt;0.70047516&lt;/D&gt;&lt;D xsi:type="xsd:double"&gt;0.6809514&lt;/D&gt;&lt;D xsi:type="xsd:double"&gt;0.6761895&lt;/D&gt;&lt;D xsi:type="xsd:double"&gt;0.6833324&lt;/D&gt;&lt;D xsi:type="xsd:double"&gt;0.68047523&lt;/D&gt;&lt;D xsi:type="xsd:double"&gt;0.68047523&lt;/D&gt;&lt;D xsi:type="xsd:double"&gt;0.679999&lt;/D&gt;&lt;D xsi:type="xsd:double"&gt;0.6752371&lt;/D&gt;&lt;D xsi:type="xsd:double"&gt;0.68714184&lt;/D&gt;&lt;D xsi:type="xsd:double"&gt;0.6857133&lt;/D&gt;&lt;D xsi:type="xsd:double"&gt;0.68142754&lt;/D&gt;&lt;D xsi:type="xsd:double"&gt;0.67190385&lt;/D&gt;&lt;D xsi:type="xsd:double"&gt;0.6761895&lt;/D&gt;&lt;D xsi:type="xsd:double"&gt;0.6857133&lt;/D&gt;&lt;D xsi:type="xsd:double"&gt;0.68809426&lt;/D&gt;&lt;D xsi:type="xsd:double"&gt;0.69237995&lt;/D&gt;&lt;D xsi:type="xsd:double"&gt;0.70476085&lt;/D&gt;&lt;D xsi:type="xsd:double"&gt;0.71428466&lt;/D&gt;&lt;D xsi:type="xsd:double"&gt;0.71428466&lt;/D&gt;&lt;D xsi:type="xsd:double"&gt;0.7114275&lt;/D&gt;&lt;D xsi:type="xsd:double"&gt;0.72380847&lt;/D&gt;&lt;D xsi:type="xsd:double"&gt;0.747618&lt;/D&gt;&lt;D xsi:type="xsd:double"&gt;0.75714177&lt;/D&gt;&lt;D xsi:type="xsd:double"&gt;0.7761894&lt;/D&gt;&lt;D xsi:type="xsd:double"&gt;0.7761894&lt;/D&gt;&lt;D xsi:type="xsd:double"&gt;0.7619037&lt;/D&gt;&lt;D xsi:type="xsd:double"&gt;0.7309513&lt;/D&gt;&lt;D xsi:type="xsd:double"&gt;0.72618943&lt;/D&gt;&lt;D xsi:type="xsd:double"&gt;0.7309513&lt;/D&gt;&lt;D xsi:type="xsd:double"&gt;0.73333234&lt;/D&gt;&lt;D xsi:type="xsd:double"&gt;0.72380847&lt;/D&gt;&lt;D xsi:type="xsd:double"&gt;0.71904653&lt;/D&gt;&lt;D xsi:type="xsd:double"&gt;0.71428466&lt;/D&gt;&lt;D xsi:type="xsd:double"&gt;0.7095228&lt;/D&gt;&lt;D xsi:type="xsd:double"&gt;0.699999&lt;/D&gt;&lt;D xsi:type="xsd:double"&gt;0.69047517&lt;/D&gt;&lt;D xsi:type="xsd:double"&gt;0.7095228&lt;/D&gt;&lt;D xsi:type="xsd:double"&gt;0.6957132&lt;/D&gt;&lt;D xsi:type="xsd:double"&gt;0.70476085&lt;/D&gt;&lt;D xsi:type="xsd:double"&gt;0.70476085&lt;/D&gt;&lt;D xsi:type="xsd:double"&gt;0.70476085&lt;/D&gt;&lt;D xsi:type="xsd:double"&gt;0.6952371&lt;/D&gt;&lt;D xsi:type="xsd:double"&gt;0.6833324&lt;/D&gt;&lt;D xsi:type="xsd:double"&gt;0.6838085&lt;/D&gt;&lt;D xsi:type="xsd:double"&gt;0.6809514&lt;/D&gt;&lt;D xsi:type="xsd:double"&gt;0.67428476&lt;/D&gt;&lt;D xsi:type="xsd:double"&gt;0.6933323&lt;/D&gt;&lt;D xsi:type="xsd:double"&gt;0.69618946&lt;/D&gt;&lt;D xsi:type="xsd:double"&gt;0.6990467&lt;/D&gt;&lt;D xsi:type="xsd:double"&gt;0.7071419&lt;/D&gt;&lt;D xsi:type="xsd:double"&gt;0.71428466&lt;/D&gt;&lt;D xsi:type="xsd:double"&gt;0.7309513&lt;/D&gt;&lt;D xsi:type="xsd:double"&gt;0.7523799&lt;/D&gt;&lt;D xsi:type="xsd:double"&gt;0.7380942&lt;/D&gt;&lt;D xsi:type="xsd:double"&gt;0.72857034&lt;/D&gt;&lt;D xsi:type="xsd:double"&gt;0.71428466&lt;/D&gt;&lt;D xsi:type="xsd:double"&gt;0.71428466&lt;/D&gt;&lt;D xsi:type="xsd:double"&gt;0.71428466&lt;/D&gt;&lt;D xsi:type="xsd:double"&gt;0.71190375&lt;/D&gt;&lt;D xsi:type="xsd:double"&gt;0.71428466&lt;/D&gt;&lt;D xsi:type="xsd:double"&gt;0.6809514&lt;/D&gt;&lt;D xsi:type="xsd:double"&gt;0.71428466&lt;/D&gt;&lt;D xsi:type="xsd:double"&gt;0.70237994&lt;/D&gt;&lt;D xsi:type="xsd:double"&gt;0.7095228&lt;/D&gt;&lt;D xsi:type="xsd:double"&gt;0.7095228&lt;/D&gt;&lt;D xsi:type="xsd:double"&gt;0.699999&lt;/D&gt;&lt;D xsi:type="xsd:double"&gt;0.699999&lt;/D&gt;&lt;D xsi:type="xsd:double"&gt;0.699999&lt;/D&gt;&lt;D xsi:type="xsd:double"&gt;0.7071419&lt;/D&gt;&lt;D xsi:type="xsd:double"&gt;0.7147609&lt;/D&gt;&lt;D xsi:type="xsd:double"&gt;0.7195228&lt;/D&gt;&lt;D xsi:type="xsd:double"&gt;0.71428466&lt;/D&gt;&lt;D xsi:type="xsd:double"&gt;0.7095228&lt;/D&gt;&lt;D xsi:type="xsd:double"&gt;0.699999&lt;/D&gt;&lt;D xsi:type="xsd:double"&gt;0.71428466&lt;/D&gt;&lt;D xsi:type="xsd:double"&gt;0.7095228&lt;/D&gt;&lt;D xsi:type="xsd:double"&gt;0.69047517&lt;/D&gt;&lt;D xsi:type="xsd:double"&gt;0.69047517&lt;/D&gt;&lt;D xsi:type="xsd:double"&gt;0.69047517&lt;/D&gt;&lt;D xsi:type="xsd:double"&gt;0.69047517&lt;/D&gt;&lt;D xsi:type="xsd:double"&gt;0.6857133&lt;/D&gt;&lt;D xsi:type="xsd:double"&gt;0.6809514&lt;/D&gt;&lt;D xsi:type="xsd:double"&gt;0.6952371&lt;/D&gt;&lt;D xsi:type="xsd:double"&gt;0.6857133&lt;/D&gt;&lt;D xsi:type="xsd:double"&gt;0.67190385&lt;/D&gt;&lt;D xsi:type="xsd:double"&gt;0.66666573&lt;/D&gt;&lt;D xsi:type="xsd:double"&gt;0.67571336&lt;/D&gt;&lt;D xsi:type="xsd:double"&gt;0.6714276&lt;/D&gt;&lt;D xsi:type="xsd:double"&gt;0.67857045&lt;/D&gt;&lt;D xsi:type="xsd:double"&gt;0.6671419&lt;/D&gt;&lt;D xsi:type="xsd:double"&gt;0.6714276&lt;/D&gt;&lt;D xsi:type="xsd:double"&gt;0.6738085&lt;/D&gt;&lt;D xsi:type="xsd:double"&gt;0.66666573&lt;/D&gt;&lt;D xsi:type="xsd:double"&gt;0.66666573&lt;/D&gt;&lt;D xsi:type="xsd:double"&gt;0.6709514&lt;/D&gt;&lt;D xsi:type="xsd:double"&gt;0.6957132&lt;/D&gt;&lt;D xsi:type="xsd:double"&gt;0.70476085&lt;/D&gt;&lt;D xsi:type="xsd:double"&gt;0.69761807&lt;/D&gt;&lt;D xsi:type="xsd:double"&gt;0.69618946&lt;/D&gt;&lt;D xsi:type="xsd:double"&gt;0.70428467&lt;/D&gt;&lt;D xsi:type="xsd:double"&gt;0.7028562&lt;/D&gt;&lt;D xsi:type="xsd:double"&gt;0.699999&lt;/D&gt;&lt;D xsi:type="xsd:double"&gt;0.69761807&lt;/D&gt;&lt;D xsi:type="xsd:double"&gt;0.69047517&lt;/D&gt;&lt;D xsi:type="xsd:double"&gt;0.69047517&lt;/D&gt;&lt;D xsi:type="xsd:double"&gt;0.68809426&lt;/D&gt;&lt;D xsi:type="xsd:double"&gt;0.69047517&lt;/D&gt;&lt;D xsi:type="xsd:double"&gt;0.6852371&lt;/D&gt;&lt;D xsi:type="xsd:double"&gt;0.6852371&lt;/D&gt;&lt;D xsi:type="xsd:double"&gt;0.6861895&lt;/D&gt;&lt;D xsi:type="xsd:double"&gt;0.6952371&lt;/D&gt;&lt;D xsi:type="xsd:double"&gt;0.6857133&lt;/D&gt;&lt;D xsi:type="xsd:double"&gt;0.6861895&lt;/D&gt;&lt;D xsi:type="xsd:double"&gt;0.69047517&lt;/D&gt;&lt;D xsi:type="xsd:double"&gt;0.6857133&lt;/D&gt;&lt;D xsi:type="xsd:double"&gt;0.68999904&lt;/D&gt;&lt;D xsi:type="xsd:double"&gt;0.69047517&lt;/D&gt;&lt;D xsi:type="xsd:double"&gt;0.6952371&lt;/D&gt;&lt;D xsi:type="xsd:double"&gt;0.6857133&lt;/D&gt;&lt;D xsi:type="xsd:double"&gt;0.6857133&lt;/D&gt;&lt;D xsi:type="xsd:double"&gt;0.6857133&lt;/D&gt;&lt;D xsi:type="xsd:double"&gt;0.6809514&lt;/D&gt;&lt;D xsi:type="xsd:double"&gt;0.68142754&lt;/D&gt;&lt;D xsi:type="xsd:double"&gt;0.6857133&lt;/D&gt;&lt;D xsi:type="xsd:double"&gt;0.6809514&lt;/D&gt;&lt;D xsi:type="xsd:double"&gt;0.68142754&lt;/D&gt;&lt;D xsi:type="xsd:double"&gt;0.68142754&lt;/D&gt;&lt;D xsi:type="xsd:double"&gt;0.6809514&lt;/D&gt;&lt;D xsi:type="xsd:double"&gt;0.6809514&lt;/D&gt;&lt;D xsi:type="xsd:double"&gt;0.6761895&lt;/D&gt;&lt;D xsi:type="xsd:double"&gt;0.66857046&lt;/D&gt;&lt;D xsi:type="xsd:double"&gt;0.66666573&lt;/D&gt;&lt;D xsi:type="xsd:double"&gt;0.66904664&lt;/D&gt;&lt;D xsi:type="xsd:double"&gt;0.67190385&lt;/D&gt;&lt;D xsi:type="xsd:double"&gt;0.66666573&lt;/D&gt;&lt;D xsi:type="xsd:double"&gt;0.66666573&lt;/D&gt;&lt;D xsi:type="xsd:double"&gt;0.66666573&lt;/D&gt;&lt;D xsi:type="xsd:double"&gt;0.66666573&lt;/D&gt;&lt;D xsi:type="xsd:double"&gt;0.6642847&lt;/D&gt;&lt;D xsi:type="xsd:double"&gt;0.6642847&lt;/D&gt;&lt;D xsi:type="xsd:double"&gt;0.66666573&lt;/D&gt;&lt;D xsi:type="xsd:double"&gt;0.65238005&lt;/D&gt;&lt;D xsi:type="xsd:double"&gt;0.6571419&lt;/D&gt;&lt;D xsi:type="xsd:double"&gt;0.65238005&lt;/D&gt;&lt;D xsi:type="xsd:double"&gt;0.65238005&lt;/D&gt;&lt;D xsi:type="xsd:double"&gt;0.65238005&lt;/D&gt;&lt;D xsi:type="xsd:double"&gt;0.65238005&lt;/D&gt;&lt;D xsi:type="xsd:double"&gt;0.65238005&lt;/D&gt;&lt;D xsi:type="xsd:double"&gt;0.6571419&lt;/D&gt;&lt;D xsi:type="xsd:double"&gt;0.65285623&lt;/D&gt;&lt;D xsi:type="xsd:double"&gt;0.6433325&lt;/D&gt;&lt;D xsi:type="xsd:double"&gt;0.6433325&lt;/D&gt;&lt;D xsi:type="xsd:double"&gt;0.64285624&lt;/D&gt;&lt;D xsi:type="xsd:double"&gt;0.6604752&lt;/D&gt;&lt;D xsi:type="xsd:double"&gt;0.64285624&lt;/D&gt;&lt;D xsi:type="xsd:double"&gt;0.64428484&lt;/D&gt;&lt;D xsi:type="xsd:double"&gt;0.66666573&lt;/D&gt;&lt;D xsi:type="xsd:double"&gt;0.6657133&lt;/D&gt;&lt;D xsi:type="xsd:double"&gt;0.65857047&lt;/D&gt;&lt;D xsi:type="xsd:double"&gt;0.6571419&lt;/D&gt;&lt;D xsi:type="xsd:double"&gt;0.6533324&lt;/D&gt;&lt;D xsi:type="xsd:double"&gt;0.65238005&lt;/D&gt;&lt;D xsi:type="xsd:double"&gt;0.6461895&lt;/D&gt;&lt;D xsi:type="xsd:double"&gt;0.6571419&lt;/D&gt;&lt;D xsi:type="xsd:double"&gt;0.6438086&lt;/D&gt;&lt;D xsi:type="xsd:double"&gt;0.64523715&lt;/D&gt;&lt;D xsi:type="xsd:double"&gt;0.64666575&lt;/D&gt;&lt;D xsi:type="xsd:double"&gt;0.65285623&lt;/D&gt;&lt;D xsi:type="xsd:double"&gt;0.6476181&lt;/D&gt;&lt;D xsi:type="xsd:double"&gt;0.6457134&lt;/D&gt;&lt;D xsi:type="xsd:double"&gt;0.6519038&lt;/D&gt;&lt;D xsi:type="xsd:double"&gt;0.65618956&lt;/D&gt;&lt;D xsi:type="xsd:double"&gt;0.6471419&lt;/D&gt;&lt;D xsi:type="xsd:double"&gt;0.6571419&lt;/D&gt;&lt;D xsi:type="xsd:double"&gt;0.64809436&lt;/D&gt;&lt;D xsi:type="xsd:double"&gt;0.64523715&lt;/D&gt;&lt;D xsi:type="xsd:double"&gt;0.649999&lt;/D&gt;&lt;D xsi:type="xsd:double"&gt;0.64476097&lt;/D&gt;&lt;D xsi:type="xsd:double"&gt;0.6476181&lt;/D&gt;&lt;D xsi:type="xsd:double"&gt;0.64428484&lt;/D&gt;&lt;D xsi:type="xsd:double"&gt;0.6471419&lt;/D&gt;&lt;D xsi:type="xsd:double"&gt;0.64428484&lt;/D&gt;&lt;D xsi:type="xsd:double"&gt;0.63333243&lt;/D&gt;&lt;D xsi:type="xsd:double"&gt;0.62857056&lt;/D&gt;&lt;D xsi:type="xsd:double"&gt;0.64285624&lt;/D&gt;&lt;D xsi:type="xsd:double"&gt;0.6433325&lt;/D&gt;&lt;D xsi:type="xsd:double"&gt;0.6380943&lt;/D&gt;&lt;D xsi:type="xsd:double"&gt;0.63333243&lt;/D&gt;&lt;D xsi:type="xsd:double"&gt;0.63333243&lt;/D&gt;&lt;D xsi:type="xsd:double"&gt;0.63333243&lt;/D&gt;&lt;D xsi:type="xsd:double"&gt;0.63333243&lt;/D&gt;&lt;D xsi:type="xsd:double"&gt;0.6295229&lt;/D&gt;&lt;D xsi:type="xsd:double"&gt;0.6380943&lt;/D&gt;&lt;D xsi:type="xsd:double"&gt;0.6419039&lt;/D&gt;&lt;D xsi:type="xsd:double"&gt;0.6380943&lt;/D&gt;&lt;D xsi:type="xsd:double"&gt;0.64285624&lt;/D&gt;&lt;D xsi:type="xsd:double"&gt;0.6457134&lt;/D&gt;&lt;D xsi:type="xsd:double"&gt;0.64428484&lt;/D&gt;&lt;D xsi:type="xsd:double"&gt;0.6342848&lt;/D&gt;&lt;D xsi:type="xsd:double"&gt;0.6338086&lt;/D&gt;&lt;D xsi:type="xsd:double"&gt;0.63333243&lt;/D&gt;&lt;D xsi:type="xsd:double"&gt;0.63333243&lt;/D&gt;&lt;D xsi:type="xsd:double"&gt;0.63095146&lt;/D&gt;&lt;D xsi:type="xsd:double"&gt;0.63095146&lt;/D&gt;&lt;D xsi:type="xsd:double"&gt;0.61904675&lt;/D&gt;&lt;D xsi:type="xsd:double"&gt;0.61904675&lt;/D&gt;&lt;D xsi:type="xsd:double"&gt;0.6166658&lt;/D&gt;&lt;D xsi:type="xsd:double"&gt;0.61904675&lt;/D&gt;&lt;D xsi:type="xsd:double"&gt;0.6238086&lt;/D&gt;&lt;D xsi:type="xsd:double"&gt;0.6142848&lt;/D&gt;&lt;D xsi:type="xsd:double"&gt;0.6166658&lt;/D&gt;&lt;D xsi:type="xsd:double"&gt;0.6238086&lt;/D&gt;&lt;D xsi:type="xsd:double"&gt;0.6338086&lt;/D&gt;&lt;D xsi:type="xsd:double"&gt;0.6380943&lt;/D&gt;&lt;D xsi:type="xsd:double"&gt;0.6290467&lt;/D&gt;&lt;D xsi:type="xsd:double"&gt;0.6352372&lt;/D&gt;&lt;D xsi:type="xsd:double"&gt;0.6380943&lt;/D&gt;&lt;D xsi:type="xsd:double"&gt;0.6295229&lt;/D&gt;&lt;D xsi:type="xsd:double"&gt;0.64238&lt;/D&gt;&lt;D xsi:type="xsd:double"&gt;0.6242848&lt;/D&gt;&lt;D xsi:type="xsd:double"&gt;0.62857056&lt;/D&gt;&lt;D xsi:type="xsd:double"&gt;0.6242848&lt;/D&gt;&lt;D xsi:type="xsd:double"&gt;0.6242848&lt;/D&gt;&lt;D xsi:type="xsd:double"&gt;0.6238086&lt;/D&gt;&lt;D xsi:type="xsd:double"&gt;0.61904675&lt;/D&gt;&lt;D xsi:type="xsd:double"&gt;0.62999916&lt;/D&gt;&lt;D xsi:type="xsd:double"&gt;0.62476104&lt;/D&gt;&lt;D xsi:type="xsd:double"&gt;0.62857056&lt;/D&gt;&lt;D xsi:type="xsd:double"&gt;0.62857056&lt;/D&gt;&lt;D xsi:type="xsd:double"&gt;0.6295229&lt;/D&gt;&lt;D xsi:type="xsd:double"&gt;0.6295229&lt;/D&gt;&lt;D xsi:type="xsd:double"&gt;0.63095146&lt;/D&gt;&lt;D xsi:type="xsd:double"&gt;0.62618965&lt;/D&gt;&lt;D xsi:type="xsd:double"&gt;0.62618965&lt;/D&gt;&lt;D xsi:type="xsd:double"&gt;0.62857056&lt;/D&gt;&lt;D xsi:type="xsd:double"&gt;0.6266657&lt;/D&gt;&lt;D xsi:type="xsd:double"&gt;0.6280943&lt;/D&gt;&lt;D xsi:type="xsd:double"&gt;0.62857056&lt;/D&gt;&lt;D xsi:type="xsd:double"&gt;0.6242848&lt;/D&gt;&lt;D xsi:type="xsd:double"&gt;0.6266657&lt;/D&gt;&lt;D xsi:type="xsd:double"&gt;0.6328562&lt;/D&gt;&lt;D xsi:type="xsd:double"&gt;0.63571334&lt;/D&gt;&lt;D xsi:type="xsd:double"&gt;0.6319038&lt;/D&gt;&lt;D xsi:type="xsd:double"&gt;0.6361895&lt;/D&gt;&lt;D xsi:type="xsd:double"&gt;0.62618965&lt;/D&gt;&lt;D xsi:type="xsd:double"&gt;0.6295229&lt;/D&gt;&lt;D xsi:type="xsd:double"&gt;0.62857056&lt;/D&gt;&lt;D xsi:type="xsd:double"&gt;0.62857056&lt;/D&gt;&lt;D xsi:type="xsd:double"&gt;0.63095146&lt;/D&gt;&lt;D xsi:type="xsd:double"&gt;0.6376181&lt;/D&gt;&lt;D xsi:type="xsd:double"&gt;0.6380943&lt;/D&gt;&lt;D xsi:type="xsd:double"&gt;0.6338086&lt;/D&gt;&lt;D xsi:type="xsd:double"&gt;0.6404753&lt;/D&gt;&lt;D xsi:type="xsd:double"&gt;0.6476181&lt;/D&gt;&lt;D xsi:type="xsd:double"&gt;0.65476096&lt;/D&gt;&lt;D xsi:type="xsd:double"&gt;0.6571419&lt;/D&gt;&lt;D xsi:type="xsd:double"&gt;0.65952283&lt;/D&gt;&lt;D xsi:type="xsd:double"&gt;0.649999&lt;/D&gt;&lt;D xsi:type="xsd:double"&gt;0.63571334&lt;/D&gt;&lt;D xsi:type="xsd:double"&gt;0.63333243&lt;/D&gt;&lt;D xsi:type="xsd:double"&gt;0.6471419&lt;/D&gt;&lt;D xsi:type="xsd:double"&gt;0.63714194&lt;/D&gt;&lt;D xsi:type="xsd:double"&gt;0.65238005&lt;/D&gt;&lt;D xsi:type="xsd:double"&gt;0.65238005&lt;/D&gt;&lt;D xsi:type="xsd:double"&gt;0.65952283&lt;/D&gt;&lt;D xsi:type="xsd:double"&gt;0.65238005&lt;/D&gt;&lt;D xsi:type="xsd:double"&gt;0.65238005&lt;/D&gt;&lt;D xsi:type="xsd:double"&gt;0.63571334&lt;/D&gt;&lt;D xsi:type="xsd:double"&gt;0.6380943&lt;/D&gt;&lt;D xsi:type="xsd:double"&gt;0.6380943&lt;/D&gt;&lt;D xsi:type="xsd:double"&gt;0.64571327&lt;/D&gt;&lt;D xsi:type="xsd:double"&gt;0.6361895&lt;/D&gt;&lt;D xsi:type="xsd:double"&gt;0.65238005&lt;/D&gt;&lt;D xsi:type="xsd:double"&gt;0.65238005&lt;/D&gt;&lt;D xsi:type="xsd:double"&gt;0.6433325&lt;/D&gt;&lt;D xsi:type="xsd:double"&gt;0.6404753&lt;/D&gt;&lt;D xsi:type="xsd:double"&gt;0.63571334&lt;/D&gt;&lt;D xsi:type="xsd:double"&gt;0.634761&lt;/D&gt;&lt;D xsi:type="xsd:double"&gt;0.6319038&lt;/D&gt;&lt;D xsi:type="xsd:double"&gt;0.64238&lt;/D&gt;&lt;D xsi:type="xsd:double"&gt;0.64285624&lt;/D&gt;&lt;D xsi:type="xsd:double"&gt;0.6380943&lt;/D&gt;&lt;D xsi:type="xsd:double"&gt;0.63333243&lt;/D&gt;&lt;D xsi:type="xsd:double"&gt;0.63238007&lt;/D&gt;&lt;D xsi:type="xsd:double"&gt;0.6338086&lt;/D&gt;&lt;D xsi:type="xsd:double"&gt;0.6404753&lt;/D&gt;&lt;D xsi:type="xsd:double"&gt;0.6390467&lt;/D&gt;&lt;D xsi:type="xsd:double"&gt;0.6376181&lt;/D&gt;&lt;D xsi:type="xsd:double"&gt;0.6328562&lt;/D&gt;&lt;D xsi:type="xsd:double"&gt;0.63952285&lt;/D&gt;&lt;D xsi:type="xsd:double"&gt;0.6342848&lt;/D&gt;&lt;D xsi:type="xsd:double"&gt;0.6352372&lt;/D&gt;&lt;D xsi:type="xsd:double"&gt;0.6404753&lt;/D&gt;&lt;D xsi:type="xsd:double"&gt;0.6433325&lt;/D&gt;&lt;D xsi:type="xsd:double"&gt;0.6476181&lt;/D&gt;&lt;D xsi:type="xsd:double"&gt;0.64523715&lt;/D&gt;&lt;D xsi:type="xsd:double"&gt;0.6476181&lt;/D&gt;&lt;D xsi:type="xsd:double"&gt;0.6485705&lt;/D&gt;&lt;D xsi:type="xsd:double"&gt;0.65238005&lt;/D&gt;&lt;D xsi:type="xsd:double"&gt;0.6619038&lt;/D&gt;&lt;D xsi:type="xsd:double"&gt;0.65238005&lt;/D&gt;&lt;D xsi:type="xsd:double"&gt;0.65238005&lt;/D&gt;&lt;D xsi:type="xsd:double"&gt;0.65618956&lt;/D&gt;&lt;D xsi:type="xsd:double"&gt;0.6566657&lt;/D&gt;&lt;D xsi:type="xsd:double"&gt;0.6571419&lt;/D&gt;&lt;D xsi:type="xsd:double"&gt;0.65238005&lt;/D&gt;&lt;D xsi:type="xsd:double"&gt;0.649999&lt;/D&gt;&lt;D xsi:type="xsd:double"&gt;0.649999&lt;/D&gt;&lt;D xsi:type="xsd:double"&gt;0.6476181&lt;/D&gt;&lt;D xsi:type="xsd:double"&gt;0.6476181&lt;/D&gt;&lt;D xsi:type="xsd:double"&gt;0.6433325&lt;/D&gt;&lt;D xsi:type="xsd:double"&gt;0.64285624&lt;/D&gt;&lt;D xsi:type="xsd:double"&gt;0.6419039&lt;/D&gt;&lt;D xsi:type="xsd:double"&gt;0.6404753&lt;/D&gt;&lt;D xsi:type="xsd:double"&gt;0.6380943&lt;/D&gt;&lt;D xsi:type="xsd:double"&gt;0.6342848&lt;/D&gt;&lt;D xsi:type="xsd:double"&gt;0.6376181&lt;/D&gt;&lt;D xsi:type="xsd:double"&gt;0.6376181&lt;/D&gt;&lt;D xsi:type="xsd:double"&gt;0.634761&lt;/D&gt;&lt;D xsi:type="xsd:double"&gt;0.6380943&lt;/D&gt;&lt;D xsi:type="xsd:double"&gt;0.6380943&lt;/D&gt;&lt;D xsi:type="xsd:double"&gt;0.63333243&lt;/D&gt;&lt;D xsi:type="xsd:double"&gt;0.63333243&lt;/D&gt;&lt;D xsi:type="xsd:double"&gt;0.6290467&lt;/D&gt;&lt;D xsi:type="xsd:double"&gt;0.62523717&lt;/D&gt;&lt;D xsi:type="xsd:double"&gt;0.62333244&lt;/D&gt;&lt;D xsi:type="xsd:double"&gt;0.6199991&lt;/D&gt;&lt;D xsi:type="xsd:double"&gt;0.614761&lt;/D&gt;&lt;D xsi:type="xsd:double"&gt;0.6190467&lt;/D&gt;&lt;D xsi:type="xsd:double"&gt;0.6190467&lt;/D&gt;&lt;D xsi:type="xsd:double"&gt;0.6276181&lt;/D&gt;&lt;D xsi:type="xsd:double"&gt;0.6214277&lt;/D&gt;&lt;D xsi:type="xsd:double"&gt;0.6219039&lt;/D&gt;&lt;D xsi:type="xsd:double"&gt;0.63333243&lt;/D&gt;&lt;D xsi:type="xsd:double"&gt;0.6328562&lt;/D&gt;&lt;D xsi:type="xsd:double"&gt;0.63571334&lt;/D&gt;&lt;D xsi:type="xsd:double"&gt;0.6266657&lt;/D&gt;&lt;D xsi:type="xsd:double"&gt;0.6166658&lt;/D&gt;&lt;D xsi:type="xsd:double"&gt;0.6190467&lt;/D&gt;&lt;D xsi:type="xsd:double"&gt;0.6228562&lt;/D&gt;&lt;D xsi:type="xsd:double"&gt;0.6166658&lt;/D&gt;&lt;D xsi:type="xsd:double"&gt;0.6166658&lt;/D&gt;&lt;D xsi:type="xsd:double"&gt;0.6123801&lt;/D&gt;&lt;D xsi:type="xsd:double"&gt;0.61380863&lt;/D&gt;&lt;D xsi:type="xsd:double"&gt;0.6142848&lt;/D&gt;&lt;D xsi:type="xsd:double"&gt;0.6190467&lt;/D&gt;&lt;D xsi:type="xsd:double"&gt;0.6190467&lt;/D&gt;&lt;D xsi:type="xsd:double"&gt;0.6185705&lt;/D&gt;&lt;D xsi:type="xsd:double"&gt;0.60809433&lt;/D&gt;&lt;D xsi:type="xsd:double"&gt;0.60809433&lt;/D&gt;&lt;D xsi:type="xsd:double"&gt;0.59761816&lt;/D&gt;&lt;D xsi:type="xsd:double"&gt;0.6004753&lt;/D&gt;&lt;D xsi:type="xsd:double"&gt;0.61190385&lt;/D&gt;&lt;D xsi:type="xsd:double"&gt;0.59618956&lt;/D&gt;&lt;D xsi:type="xsd:double"&gt;0.5904753&lt;/D&gt;&lt;D xsi:type="xsd:double"&gt;0.5857134&lt;/D&gt;&lt;D xsi:type="xsd:double"&gt;0.5952372&lt;/D&gt;&lt;D xsi:type="xsd:double"&gt;0.5885706&lt;/D&gt;&lt;D xsi:type="xsd:double"&gt;0.5885706&lt;/D&gt;&lt;D xsi:type="xsd:double"&gt;0.5833325&lt;/D&gt;&lt;D xsi:type="xsd:double"&gt;0.5833325&lt;/D&gt;&lt;D xsi:type="xsd:double"&gt;0.5761897&lt;/D&gt;&lt;D xsi:type="xsd:double"&gt;0.5733325&lt;/D&gt;&lt;D xsi:type="xsd:double"&gt;0.55809444&lt;/D&gt;&lt;D xsi:type="xsd:double"&gt;0.57142776&lt;/D&gt;&lt;D xsi:type="xsd:double"&gt;0.569523&lt;/D&gt;&lt;D xsi:type="xsd:double"&gt;0.57142776&lt;/D&gt;&lt;D xsi:type="xsd:double"&gt;0.57142776&lt;/D&gt;&lt;D xsi:type="xsd:double"&gt;0.5666659&lt;/D&gt;&lt;D xsi:type="xsd:double"&gt;0.5666659&lt;/D&gt;&lt;D xsi:type="xsd:double"&gt;0.56618965&lt;/D&gt;&lt;D xsi:type="xsd:double"&gt;0.5666659&lt;/D&gt;&lt;D xsi:type="xsd:double"&gt;0.55238014&lt;/D&gt;&lt;D xsi:type="xsd:double"&gt;0.55761826&lt;/D&gt;&lt;D xsi:type="xsd:double"&gt;0.5680944&lt;/D&gt;&lt;D xsi:type="xsd:double"&gt;0.55238014&lt;/D&gt;&lt;D xsi:type="xsd:double"&gt;0.5357135&lt;/D&gt;&lt;D xsi:type="xsd:double"&gt;0.557142&lt;/D&gt;&lt;D xsi:type="xsd:double"&gt;0.5485706&lt;/D&gt;&lt;D xsi:type="xsd:double"&gt;0.5490468&lt;/D&gt;&lt;D xsi:type="xsd:double"&gt;0.5452373&lt;/D&gt;&lt;D xsi:type="xsd:double"&gt;0.5409516&lt;/D&gt;&lt;D xsi:type="xsd:double"&gt;0.5404754&lt;/D&gt;&lt;D xsi:type="xsd:double"&gt;0.54285634&lt;/D&gt;&lt;D xsi:type="xsd:double"&gt;0.53809446&lt;/D&gt;&lt;D xsi:type="xsd:double"&gt;0.5376182&lt;/D&gt;&lt;D xsi:type="xsd:double"&gt;0.53618973&lt;/D&gt;&lt;D xsi:type="xsd:double"&gt;0.541904&lt;/D&gt;&lt;D xsi:type="xsd:double"&gt;0.55190396&lt;/D&gt;&lt;D xsi:type="xsd:double"&gt;0.54761827&lt;/D&gt;&lt;D xsi:type="xsd:double"&gt;0.54761827&lt;/D&gt;&lt;D xsi:type="xsd:double"&gt;0.54761827&lt;/D&gt;&lt;D xsi:type="xsd:double"&gt;0.5357135&lt;/D&gt;&lt;D xsi:type="xsd:double"&gt;0.54761827&lt;/D&gt;&lt;D xsi:type="xsd:double"&gt;0.54761827&lt;/D&gt;&lt;D xsi:type="xsd:double"&gt;0.5309516&lt;/D&gt;&lt;D xsi:type="xsd:double"&gt;0.5357135&lt;/D&gt;&lt;D xsi:type="xsd:double"&gt;0.5309516&lt;/D&gt;&lt;D xsi:type="xsd:double"&gt;0.5309516&lt;/D&gt;&lt;D xsi:type="xsd:double"&gt;0.52618974&lt;/D&gt;&lt;D xsi:type="xsd:double"&gt;0.52618974&lt;/D&gt;&lt;D xsi:type="xsd:double"&gt;0.5238088&lt;/D&gt;&lt;D xsi:type="xsd:double"&gt;0.5238088&lt;/D&gt;&lt;D xsi:type="xsd:double"&gt;0.5238088&lt;/D&gt;&lt;D xsi:type="xsd:double"&gt;0.5238088&lt;/D&gt;&lt;D xsi:type="xsd:double"&gt;0.5238088&lt;/D&gt;&lt;D xsi:type="xsd:double"&gt;0.5238088&lt;/D&gt;&lt;D xsi:type="xsd:double"&gt;0.5238088&lt;/D&gt;&lt;D xsi:type="xsd:double"&gt;0.52857065&lt;/D&gt;&lt;D xsi:type="xsd:double"&gt;0.5309516&lt;/D&gt;&lt;D xsi:type="xsd:double"&gt;0.5309516&lt;/D&gt;&lt;D xsi:type="xsd:double"&gt;0.52857065&lt;/D&gt;&lt;D xsi:type="xsd:double"&gt;0.52857065&lt;/D&gt;&lt;D xsi:type="xsd:double"&gt;0.5309516&lt;/D&gt;&lt;D xsi:type="xsd:double"&gt;0.5333326&lt;/D&gt;&lt;D xsi:type="xsd:double"&gt;0.54285634&lt;/D&gt;&lt;D xsi:type="xsd:double"&gt;0.54285634&lt;/D&gt;&lt;D xsi:type="xsd:double"&gt;0.54761827&lt;/D&gt;&lt;D xsi:type="xsd:double"&gt;0.54761827&lt;/D&gt;&lt;D xsi:type="xsd:double"&gt;0.54761827&lt;/D&gt;&lt;D xsi:type="xsd:double"&gt;0.54761827&lt;/D&gt;&lt;D xsi:type="xsd:double"&gt;0.54761827&lt;/D&gt;&lt;D xsi:type="xsd:double"&gt;0.54238015&lt;/D&gt;&lt;D xsi:type="xsd:double"&gt;0.54761827&lt;/D&gt;&lt;D xsi:type="xsd:double"&gt;0.5385707&lt;/D&gt;&lt;D xsi:type="xsd:double"&gt;0.53809446&lt;/D&gt;&lt;D xsi:type="xsd:double"&gt;0.54761827&lt;/D&gt;&lt;D xsi:type="xsd:double"&gt;0.54761827&lt;/D&gt;&lt;D xsi:type="xsd:double"&gt;0.53809446&lt;/D&gt;&lt;D xsi:type="xsd:double"&gt;0.5471421&lt;/D&gt;&lt;D xsi:type="xsd:double"&gt;0.54666585&lt;/D&gt;&lt;D xsi:type="xsd:double"&gt;0.54666585&lt;/D&gt;&lt;D xsi:type="xsd:double"&gt;0.54618967&lt;/D&gt;&lt;D xsi:type="xsd:double"&gt;0.54618967&lt;/D&gt;&lt;D xsi:type="xsd:double"&gt;0.5457135&lt;/D&gt;&lt;D xsi:type="xsd:double"&gt;0.5452373&lt;/D&gt;&lt;D xsi:type="xsd:double"&gt;0.54428494&lt;/D&gt;&lt;D xsi:type="xsd:double"&gt;0.53428495&lt;/D&gt;&lt;D xsi:type="xsd:double"&gt;0.5280945&lt;/D&gt;&lt;D xsi:type="xsd:double"&gt;0.5209516&lt;/D&gt;&lt;D xsi:type="xsd:double"&gt;0.50476116&lt;/D&gt;&lt;D xsi:type="xsd:double"&gt;0.49999925&lt;/D&gt;&lt;D xsi:type="xsd:double"&gt;0.49047548&lt;/D&gt;&lt;D xsi:type="xsd:double"&gt;0.4714279&lt;/D&gt;&lt;D xsi:type="xsd:double"&gt;0.45190412&lt;/D&gt;&lt;D xsi:type="xsd:double"&gt;0.4333327&lt;/D&gt;&lt;D xsi:type="xsd:double"&gt;0.4285708&lt;/D&gt;&lt;D xsi:type="xsd:double"&gt;0.43118986&lt;/D&gt;&lt;D xsi:type="xsd:double"&gt;0.43095174&lt;/D&gt;&lt;D xsi:type="xsd:double"&gt;0.42833272&lt;/D&gt;&lt;D xsi:type="xsd:double"&gt;0.4238089&lt;/D&gt;&lt;D xsi:type="xsd:double"&gt;0.4238089&lt;/D&gt;&lt;D xsi:type="xsd:double"&gt;0.4285708&lt;/D&gt;&lt;D xsi:type="xsd:double"&gt;0.4288089&lt;/D&gt;&lt;D xsi:type="xsd:double"&gt;0.4333327&lt;/D&gt;&lt;D xsi:type="xsd:double"&gt;0.43809462&lt;/D&gt;&lt;D xsi:type="xsd:double"&gt;0.4333327&lt;/D&gt;&lt;D xsi:type="xsd:double"&gt;0.42523748&lt;/D&gt;&lt;D xsi:type="xsd:double"&gt;0.4238089&lt;/D&gt;&lt;D xsi:type="xsd:double"&gt;0.4238089&lt;/D&gt;&lt;D xsi:type="xsd:double"&gt;0.419047&lt;/D&gt;&lt;D xsi:type="xsd:double"&gt;0.41190416&lt;/D&gt;&lt;D xsi:type="xsd:double"&gt;0.39523754&lt;/D&gt;&lt;D xsi:type="xsd:double"&gt;0.38857085&lt;/D&gt;&lt;D xsi:type="xsd:double"&gt;0.37666613&lt;/D&gt;&lt;D xsi:type="xsd:double"&gt;0.371428&lt;/D&gt;&lt;D xsi:type="xsd:double"&gt;0.371428&lt;/D&gt;&lt;D xsi:type="xsd:double"&gt;0.38571373&lt;/D&gt;&lt;D xsi:type="xsd:double"&gt;0.38571373&lt;/D&gt;&lt;D xsi:type="xsd:double"&gt;0.3833328&lt;/D&gt;&lt;D xsi:type="xsd:double"&gt;0.39047563&lt;/D&gt;&lt;D xsi:type="xsd:double"&gt;0.3880947&lt;/D&gt;&lt;D xsi:type="xsd:double"&gt;0.3880947&lt;/D&gt;&lt;D xsi:type="xsd:double"&gt;0.39047563&lt;/D&gt;&lt;D xsi:type="xsd:double"&gt;0.39047563&lt;/D&gt;&lt;D xsi:type="xsd:double"&gt;0.419047&lt;/D&gt;&lt;D xsi:type="xsd:double"&gt;0.41428512&lt;/D&gt;&lt;D xsi:type="xsd:double"&gt;0.4045232&lt;/D&gt;&lt;D xsi:type="xsd:double"&gt;0.4045232&lt;/D&gt;&lt;D xsi:type="xsd:double"&gt;0.3999994&lt;/D&gt;&lt;D xsi:type="xsd:double"&gt;0.3999994&lt;/D&gt;&lt;D xsi:type="xsd:double"&gt;0.3999994&lt;/D&gt;&lt;D xsi:type="xsd:double"&gt;0.371428&lt;/D&gt;&lt;D xsi:type="xsd:double"&gt;0.35809472&lt;/D&gt;&lt;D xsi:type="xsd:double"&gt;0.35571375&lt;/D&gt;&lt;D xsi:type="xsd:double"&gt;0.36618993&lt;/D&gt;&lt;D xsi:type="xsd:double"&gt;0.371428&lt;/D&gt;&lt;D xsi:type="xsd:double"&gt;0.39428514&lt;/D&gt;&lt;D xsi:type="xsd:double"&gt;0.3957137&lt;/D&gt;&lt;D xsi:type="xsd:double"&gt;0.3957137&lt;/D&gt;&lt;D xsi:type="xsd:double"&gt;0.39523754&lt;/D&gt;&lt;D xsi:type="xsd:double"&gt;0.38857085&lt;/D&gt;&lt;D xsi:type="xsd:double"&gt;0.3999994&lt;/D&gt;&lt;D xsi:type="xsd:double"&gt;0.38142803&lt;/D&gt;&lt;D xsi:type="xsd:double"&gt;0.38571373&lt;/D&gt;&lt;D xsi:type="xsd:double"&gt;0.37404707&lt;/D&gt;&lt;D xsi:type="xsd:double"&gt;0.371428&lt;/D&gt;&lt;D xsi:type="xsd:double"&gt;0.37618995&lt;/D&gt;&lt;D xsi:type="xsd:double"&gt;0.37618995&lt;/D&gt;&lt;D xsi:type="xsd:double"&gt;0.39857087&lt;/D&gt;&lt;D xsi:type="xsd:double"&gt;0.3880947&lt;/D&gt;&lt;D xsi:type="xsd:double"&gt;0.37857088&lt;/D&gt;&lt;D xsi:type="xsd:double"&gt;0.39761847&lt;/D&gt;&lt;D xsi:type="xsd:double"&gt;0.40238038&lt;/D&gt;&lt;D xsi:type="xsd:double"&gt;0.3969042&lt;/D&gt;&lt;D xsi:type="xsd:double"&gt;0.3971423&lt;/D&gt;&lt;D xsi:type="xsd:double"&gt;0.414047&lt;/D&gt;&lt;D xsi:type="xsd:double"&gt;0.4147613&lt;/D&gt;&lt;D xsi:type="xsd:double"&gt;0.41761842&lt;/D&gt;&lt;D xsi:type="xsd:double"&gt;0.4147613&lt;/D&gt;&lt;D xsi:type="xsd:double"&gt;0.41857082&lt;/D&gt;&lt;D xsi:type="xsd:double"&gt;0.41809464&lt;/D&gt;&lt;D xsi:type="xsd:double"&gt;0.4052375&lt;/D&gt;&lt;D xsi:type="xsd:double"&gt;0.39761847&lt;/D&gt;&lt;D xsi:type="xsd:double"&gt;0.4047613&lt;/D&gt;&lt;D xsi:type="xsd:double"&gt;0.3811899&lt;/D&gt;&lt;D xsi:type="xsd:double"&gt;0.38547564&lt;/D&gt;&lt;D xsi:type="xsd:double"&gt;0.39047563&lt;/D&gt;&lt;D xsi:type="xsd:double"&gt;0.39428514&lt;/D&gt;&lt;D xsi:type="xsd:double"&gt;0.4047613&lt;/D&gt;&lt;D xsi:type="xsd:double"&gt;0.3880947&lt;/D&gt;&lt;D xsi:type="xsd:double"&gt;0.38095185&lt;/D&gt;&lt;D xsi:type="xsd:double"&gt;0.38142803&lt;/D&gt;&lt;D xsi:type="xsd:double"&gt;0.39380896&lt;/D&gt;&lt;D xsi:type="xsd:double"&gt;0.38571373&lt;/D&gt;&lt;D xsi:type="xsd:double"&gt;0.37999943&lt;/D&gt;&lt;D xsi:type="xsd:double"&gt;0.41190416&lt;/D&gt;&lt;D xsi:type="xsd:double"&gt;0.419047&lt;/D&gt;&lt;D xsi:type="xsd:double"&gt;0.41999942&lt;/D&gt;&lt;D xsi:type="xsd:double"&gt;0.43809462&lt;/D&gt;&lt;D xsi:type="xsd:double"&gt;0.45690408&lt;/D&gt;&lt;D xsi:type="xsd:double"&gt;0.4714279&lt;/D&gt;&lt;D xsi:type="xsd:double"&gt;0.49047548&lt;/D&gt;&lt;D xsi:type="xsd:double"&gt;0.5833325&lt;/D&gt;&lt;D xsi:type="xsd:double"&gt;0.5552373&lt;/D&gt;&lt;D xsi:type="xsd:double"&gt;0.56190395&lt;/D&gt;&lt;D xsi:type="xsd:double"&gt;0.5385707&lt;/D&gt;&lt;D xsi:type="xsd:double"&gt;0.5238088&lt;/D&gt;&lt;D xsi:type="xsd:double"&gt;0.5138088&lt;/D&gt;&lt;D xsi:type="xsd:double"&gt;0.51428497&lt;/D&gt;&lt;D xsi:type="xsd:double"&gt;0.50476116&lt;/D&gt;&lt;D xsi:type="xsd:double"&gt;0.4980945&lt;/D&gt;&lt;D xsi:type="xsd:double"&gt;0.49285639999999997&lt;/D&gt;&lt;D xsi:type="xsd:double"&gt;0.48285648&lt;/D&gt;&lt;D xsi:type="xsd:double"&gt;0.49523738&lt;/D&gt;&lt;D xsi:type="xsd:double"&gt;0.5161897&lt;/D&gt;&lt;D xsi:type="xsd:double"&gt;0.5190469&lt;/D&gt;&lt;D xsi:type="xsd:double"&gt;0.519523&lt;/D&gt;&lt;D xsi:type="xsd:double"&gt;0.53809446&lt;/D&gt;&lt;D xsi:type="xsd:double"&gt;0.53238016&lt;/D&gt;&lt;D xsi:type="xsd:double"&gt;0.5333326&lt;/D&gt;&lt;D xsi:type="xsd:double"&gt;0.52857065&lt;/D&gt;&lt;D xsi:type="xsd:double"&gt;0.5390468&lt;/D&gt;&lt;D xsi:type="xsd:double"&gt;0.53380877&lt;/D&gt;&lt;D xsi:type="xsd:double"&gt;0.52618974&lt;/D&gt;&lt;D xsi:type="xsd:double"&gt;0.5238088&lt;/D&gt;&lt;D xsi:type="xsd:double"&gt;0.519523&lt;/D&gt;&lt;D xsi:type="xsd:double"&gt;0.51666594&lt;/D&gt;&lt;D xsi:type="xsd:double"&gt;0.5095231&lt;/D&gt;&lt;D xsi:type="xsd:double"&gt;0.5190469&lt;/D&gt;&lt;D xsi:type="xsd:double"&gt;0.5309516&lt;/D&gt;&lt;D xsi:type="xsd:double"&gt;0.5290469&lt;/D&gt;&lt;D xsi:type="xsd:double"&gt;0.53238016&lt;/D&gt;&lt;D xsi:type="xsd:double"&gt;0.5385707&lt;/D&gt;&lt;D xsi:type="xsd:double"&gt;0.55238014&lt;/D&gt;&lt;D xsi:type="xsd:double"&gt;0.5433325&lt;/D&gt;&lt;D xsi:type="xsd:double"&gt;0.54761827&lt;/D&gt;&lt;D xsi:type="xsd:double"&gt;0.5485706&lt;/D&gt;&lt;D xsi:type="xsd:double"&gt;0.54285634&lt;/D&gt;&lt;D xsi:type="xsd:double"&gt;0.54761827&lt;/D&gt;&lt;D xsi:type="xsd:double"&gt;0.54238015&lt;/D&gt;&lt;D xsi:type="xsd:double"&gt;0.54761827&lt;/D&gt;&lt;D xsi:type="xsd:double"&gt;0.5499992&lt;/D&gt;&lt;D xsi:type="xsd:double"&gt;0.55190396&lt;/D&gt;&lt;D xsi:type="xsd:double"&gt;0.54761827&lt;/D&gt;&lt;D xsi:type="xsd:double"&gt;0.5485706&lt;/D&gt;&lt;D xsi:type="xsd:double"&gt;0.5666659&lt;/D&gt;&lt;D xsi:type="xsd:double"&gt;0.56618965&lt;/D&gt;&lt;D xsi:type="xsd:double"&gt;0.55190396&lt;/D&gt;&lt;D xsi:type="xsd:double"&gt;0.5485706&lt;/D&gt;&lt;D xsi:type="xsd:double"&gt;0.5357135&lt;/D&gt;&lt;D xsi:type="xsd:double"&gt;0.5190469&lt;/D&gt;&lt;D xsi:type="xsd:double"&gt;0.51428497&lt;/D&gt;&lt;D xsi:type="xsd:double"&gt;0.5214278&lt;/D&gt;&lt;D xsi:type="xsd:double"&gt;0.5190469&lt;/D&gt;&lt;D xsi:type="xsd:double"&gt;0.5128564&lt;/D&gt;&lt;D xsi:type="xsd:double"&gt;0.504285&lt;/D&gt;&lt;D xsi:type="xsd:double"&gt;0.5057136&lt;/D&gt;&lt;D xsi:type="xsd:double"&gt;0.5095231&lt;/D&gt;&lt;D xsi:type="xsd:double"&gt;0.5099992&lt;/D&gt;&lt;D xsi:type="xsd:double"&gt;0.50476116&lt;/D&gt;&lt;D xsi:type="xsd:double"&gt;0.5214278&lt;/D&gt;&lt;D xsi:type="xsd:double"&gt;0.5238088&lt;/D&gt;&lt;D xsi:type="xsd:double"&gt;0.5214278&lt;/D&gt;&lt;D xsi:type="xsd:double"&gt;0.49971378&lt;/D&gt;&lt;D xsi:type="xsd:double"&gt;0.46857095&lt;/D&gt;&lt;D xsi:type="xsd:double"&gt;0.4828567&lt;/D&gt;&lt;D xsi:type="xsd:double"&gt;0.47399953&lt;/D&gt;&lt;D xsi:type="xsd:double"&gt;0.448571&lt;/D&gt;&lt;D xsi:type="xsd:double"&gt;0.4571424&lt;/D&gt;&lt;D xsi:type="xsd:double"&gt;0.4179996&lt;/D&gt;&lt;D xsi:type="xsd:double"&gt;0.42714244&lt;/D&gt;&lt;D xsi:type="xsd:double"&gt;0.39142817&lt;/D&gt;&lt;D xsi:type="xsd:double"&gt;0.38914245&lt;/D&gt;&lt;D xsi:type="xsd:double"&gt;0.38914245&lt;/D&gt;&lt;D xsi:type="xsd:double"&gt;0.37999964&lt;/D&gt;&lt;D xsi:type="xsd:double"&gt;0.3814282&lt;/D&gt;&lt;D xsi:type="xsd:double"&gt;0.41771388&lt;/D&gt;&lt;D xsi:type="xsd:double"&gt;0.44971383&lt;/D&gt;&lt;D xsi:type="xsd:double"&gt;0.44971383&lt;/D&gt;&lt;D xsi:type="xsd:double"&gt;0.44571382&lt;/D&gt;&lt;D xsi:type="xsd:double"&gt;0.45799956&lt;/D&gt;&lt;D xsi:type="xsd:double"&gt;0.45142815&lt;/D&gt;&lt;D xsi:type="xsd:double"&gt;0.45599952&lt;/D&gt;&lt;D xsi:type="xsd:double"&gt;0.4428567&lt;/D&gt;&lt;D xsi:type="xsd:double"&gt;0.42828527&lt;/D&gt;&lt;D xsi:type="xsd:double"&gt;0.43114242&lt;/D&gt;&lt;D xsi:type="xsd:double"&gt;0.42571387&lt;/D&gt;&lt;D xsi:type="xsd:double"&gt;0.42228532&lt;/D&gt;&lt;D xsi:type="xsd:double"&gt;0.41142818&lt;/D&gt;&lt;D xsi:type="xsd:double"&gt;0.41142818&lt;/D&gt;&lt;D xsi:type="xsd:double"&gt;0.41714245&lt;/D&gt;&lt;D xsi:type="xsd:double"&gt;0.4262853&lt;/D&gt;&lt;D xsi:type="xsd:double"&gt;0.42285672&lt;/D&gt;&lt;D xsi:type="xsd:double"&gt;0.4199996&lt;/D&gt;&lt;D xsi:type="xsd:double"&gt;0.42571387&lt;/D&gt;&lt;D xsi:type="xsd:double"&gt;0.412571&lt;/D&gt;&lt;D xsi:type="xsd:double"&gt;0.4199996&lt;/D&gt;&lt;D xsi:type="xsd:double"&gt;0.4279996&lt;/D&gt;&lt;D xsi:type="xsd:double"&gt;0.41599956&lt;/D&gt;&lt;D xsi:type="xsd:double"&gt;0.4139996&lt;/D&gt;&lt;D xsi:type="xsd:double"&gt;0.41057104&lt;/D&gt;&lt;D xsi:type="xsd:double"&gt;0.43228528&lt;/D&gt;&lt;D xsi:type="xsd:double"&gt;0.45142815&lt;/D&gt;&lt;D xsi:type="xsd:double"&gt;0.45142815&lt;/D&gt;&lt;D xsi:type="xsd:double"&gt;0.44371384&lt;/D&gt;&lt;D xsi:type="xsd:double"&gt;0.43599957&lt;/D&gt;&lt;D xsi:type="xsd:double"&gt;0.42171386&lt;/D&gt;&lt;D xsi:type="xsd:double"&gt;0.4199996&lt;/D&gt;&lt;D xsi:type="xsd:double"&gt;0.41942817&lt;/D&gt;&lt;D xsi:type="xsd:double"&gt;0.4188567&lt;/D&gt;&lt;D xsi:type="xsd:double"&gt;0.41714245&lt;/D&gt;&lt;D xsi:type="xsd:double"&gt;0.41542816&lt;/D&gt;&lt;D xsi:type="xsd:double"&gt;0.41942817&lt;/D&gt;&lt;D xsi:type="xsd:double"&gt;0.4042853&lt;/D&gt;&lt;D xsi:type="xsd:double"&gt;0.40285674&lt;/D&gt;&lt;D xsi:type="xsd:double"&gt;0.3999996&lt;/D&gt;&lt;D xsi:type="xsd:double"&gt;0.42028528&lt;/D&gt;&lt;D xsi:type="xsd:double"&gt;0.39142817&lt;/D&gt;&lt;D xsi:type="xsd:double"&gt;0.39428532&lt;/D&gt;&lt;D xsi:type="xsd:double"&gt;0.39057103&lt;/D&gt;&lt;D xsi:type="xsd:double"&gt;0.38857105&lt;/D&gt;&lt;D xsi:type="xsd:double"&gt;0.40799958&lt;/D&gt;&lt;D xsi:type="xsd:double"&gt;0.41142818&lt;/D&gt;&lt;D xsi:type="xsd:double"&gt;0.3999996&lt;/D&gt;&lt;D xsi:type="xsd:double"&gt;0.39428532&lt;/D&gt;&lt;D xsi:type="xsd:double"&gt;0.3999996&lt;/D&gt;&lt;D xsi:type="xsd:double"&gt;0.3997139&lt;/D&gt;&lt;D xsi:type="xsd:double"&gt;0.38857105&lt;/D&gt;&lt;D xsi:type="xsd:double"&gt;0.38999963&lt;/D&gt;&lt;D xsi:type="xsd:double"&gt;0.3834282&lt;/D&gt;&lt;D xsi:type="xsd:double"&gt;0.39114246&lt;/D&gt;&lt;D xsi:type="xsd:double"&gt;0.3859996&lt;/D&gt;&lt;D xsi:type="xsd:double"&gt;0.36171395&lt;/D&gt;&lt;D xsi:type="xsd:double"&gt;0.34771395&lt;/D&gt;&lt;D xsi:type="xsd:double"&gt;0.32542828&lt;/D&gt;&lt;D xsi:type="xsd:double"&gt;0.33428538&lt;/D&gt;&lt;D xsi:type="xsd:double"&gt;0.31885684&lt;/D&gt;&lt;D xsi:type="xsd:double"&gt;0.34228536&lt;/D&gt;&lt;D xsi:type="xsd:double"&gt;0.34285682&lt;/D&gt;&lt;D xsi:type="xsd:double"&gt;0.3365711&lt;/D&gt;&lt;D xsi:type="xsd:double"&gt;0.31199968&lt;/D&gt;&lt;D xsi:type="xsd:double"&gt;0.3199997&lt;/D&gt;&lt;D xsi:type="xsd:double"&gt;0.3145711&lt;/D&gt;&lt;D xsi:type="xsd:double"&gt;0.3142854&lt;/D&gt;&lt;D xsi:type="xsd:double"&gt;0.30485684&lt;/D&gt;&lt;D xsi:type="xsd:double"&gt;0.30285683&lt;/D&gt;&lt;D xsi:type="xsd:double"&gt;0.2854283&lt;/D&gt;&lt;D xsi:type="xsd:double"&gt;0.29142827&lt;/D&gt;&lt;D xsi:type="xsd:double"&gt;0.27999973&lt;/D&gt;&lt;D xsi:type="xsd:double"&gt;0.285714&lt;/D&gt;&lt;D xsi:type="xsd:double"&gt;0.28285685&lt;/D&gt;&lt;D xsi:type="xsd:double"&gt;0.28514257&lt;/D&gt;&lt;D xsi:type="xsd:double"&gt;0.2874283&lt;/D&gt;&lt;D xsi:type="xsd:double"&gt;0.29314256&lt;/D&gt;&lt;D xsi:type="xsd:double"&gt;0.29314256&lt;/D&gt;&lt;D xsi:type="xsd:double"&gt;0.28685683&lt;/D&gt;&lt;D xsi:type="xsd:double"&gt;0.28685683&lt;/D&gt;&lt;D xsi:type="xsd:double"&gt;0.29399973&lt;/D&gt;&lt;D xsi:type="xsd:double"&gt;0.28714257&lt;/D&gt;&lt;D xsi:type="xsd:double"&gt;0.28057113&lt;/D&gt;&lt;D xsi:type="xsd:double"&gt;0.285714&lt;/D&gt;&lt;D xsi:type="xsd:double"&gt;0.28314257&lt;/D&gt;&lt;D xsi:type="xsd:double"&gt;0.27857116&lt;/D&gt;&lt;D xsi:type="xsd:double"&gt;0.27828544&lt;/D&gt;&lt;D xsi:type="xsd:double"&gt;0.271714&lt;/D&gt;&lt;D xsi:type="xsd:double"&gt;0.25999975&lt;/D&gt;&lt;D xsi:type="xsd:double"&gt;0.25571403&lt;/D&gt;&lt;D xsi:type="xsd:double"&gt;0.25599974&lt;/D&gt;&lt;D xsi:type="xsd:double"&gt;0.26285687&lt;/D&gt;&lt;D xsi:type="xsd:double"&gt;0.26142833&lt;/D&gt;&lt;D xsi:type="xsd:double"&gt;0.27199975&lt;/D&gt;&lt;D xsi:type="xsd:double"&gt;0.26857117&lt;/D&gt;&lt;D xsi:type="xsd:double"&gt;0.26685688&lt;/D&gt;&lt;D xsi:type="xsd:double"&gt;0.26599973&lt;/D&gt;&lt;D xsi:type="xsd:double"&gt;0.26142833&lt;/D&gt;&lt;D xsi:type="xsd:double"&gt;0.26285687&lt;/D&gt;&lt;D xsi:type="xsd:double"&gt;0.2571426&lt;/D&gt;&lt;D xsi:type="xsd:double"&gt;0.26799974&lt;/D&gt;&lt;D xsi:type="xsd:double"&gt;0.25742</t>
        </r>
      </text>
    </comment>
    <comment ref="A3" authorId="0">
      <text>
        <r>
          <rPr>
            <b/>
            <sz val="9"/>
            <rFont val="Tahoma"/>
            <family val="2"/>
          </rPr>
          <t>832&lt;/D&gt;&lt;D xsi:type="xsd:double"&gt;0.25257117&lt;/D&gt;&lt;D xsi:type="xsd:double"&gt;0.2571426&lt;/D&gt;&lt;D xsi:type="xsd:double"&gt;0.2571426&lt;/D&gt;&lt;D xsi:type="xsd:double"&gt;0.25428545&lt;/D&gt;&lt;D xsi:type="xsd:double"&gt;0.2571426&lt;/D&gt;&lt;D xsi:type="xsd:double"&gt;0.26057118&lt;/D&gt;&lt;D xsi:type="xsd:double"&gt;0.26485687&lt;/D&gt;&lt;D xsi:type="xsd:double"&gt;0.26285687&lt;/D&gt;&lt;D xsi:type="xsd:double"&gt;0.27942827&lt;/D&gt;&lt;D xsi:type="xsd:double"&gt;0.28257117&lt;/D&gt;&lt;D xsi:type="xsd:double"&gt;0.277714&lt;/D&gt;&lt;D xsi:type="xsd:double"&gt;0.27999973&lt;/D&gt;&lt;D xsi:type="xsd:double"&gt;0.27999973&lt;/D&gt;&lt;D xsi:type="xsd:double"&gt;0.28799972&lt;/D&gt;&lt;D xsi:type="xsd:double"&gt;0.29142827&lt;/D&gt;&lt;D xsi:type="xsd:double"&gt;0.29314256&lt;/D&gt;&lt;D xsi:type="xsd:double"&gt;0.29428542&lt;/D&gt;&lt;D xsi:type="xsd:double"&gt;0.29914257&lt;/D&gt;&lt;D xsi:type="xsd:double"&gt;0.30199972&lt;/D&gt;&lt;D xsi:type="xsd:double"&gt;0.29142827&lt;/D&gt;&lt;D xsi:type="xsd:double"&gt;0.2882854&lt;/D&gt;&lt;D xsi:type="xsd:double"&gt;0.2894283&lt;/D&gt;&lt;D xsi:type="xsd:double"&gt;0.289714&lt;/D&gt;&lt;D xsi:type="xsd:double"&gt;0.29542828&lt;/D&gt;&lt;D xsi:type="xsd:double"&gt;0.29685685&lt;/D&gt;&lt;D xsi:type="xsd:double"&gt;0.30142826&lt;/D&gt;&lt;D xsi:type="xsd:double"&gt;0.29257116&lt;/D&gt;&lt;D xsi:type="xsd:double"&gt;0.2882854&lt;/D&gt;&lt;D xsi:type="xsd:double"&gt;0.28285685&lt;/D&gt;&lt;D xsi:type="xsd:double"&gt;0.29142827&lt;/D&gt;&lt;D xsi:type="xsd:double"&gt;0.29999968&lt;/D&gt;&lt;D xsi:type="xsd:double"&gt;0.30285683&lt;/D&gt;&lt;D xsi:type="xsd:double"&gt;0.29828542&lt;/D&gt;&lt;D xsi:type="xsd:double"&gt;0.29457113&lt;/D&gt;&lt;D xsi:type="xsd:double"&gt;0.29514256&lt;/D&gt;&lt;D xsi:type="xsd:double"&gt;0.29999968&lt;/D&gt;&lt;D xsi:type="xsd:double"&gt;0.29714254&lt;/D&gt;&lt;D xsi:type="xsd:double"&gt;0.29742828&lt;/D&gt;&lt;D xsi:type="xsd:double"&gt;0.297714&lt;/D&gt;&lt;D xsi:type="xsd:double"&gt;0.29257116&lt;/D&gt;&lt;D xsi:type="xsd:double"&gt;0.293714&lt;/D&gt;&lt;D xsi:type="xsd:double"&gt;0.28628543&lt;/D&gt;&lt;D xsi:type="xsd:double"&gt;0.29142827&lt;/D&gt;&lt;D xsi:type="xsd:double"&gt;0.28857115&lt;/D&gt;&lt;D xsi:type="xsd:double"&gt;0.28714257&lt;/D&gt;&lt;D xsi:type="xsd:double"&gt;0.28057113&lt;/D&gt;&lt;D xsi:type="xsd:double"&gt;0.28057113&lt;/D&gt;&lt;D xsi:type="xsd:double"&gt;0.27685687&lt;/D&gt;&lt;D xsi:type="xsd:double"&gt;0.26857117&lt;/D&gt;&lt;D xsi:type="xsd:double"&gt;0.2625712&lt;/D&gt;&lt;D xsi:type="xsd:double"&gt;0.2674283&lt;/D&gt;&lt;D xsi:type="xsd:double"&gt;0.26771402&lt;/D&gt;&lt;D xsi:type="xsd:double"&gt;0.25828546&lt;/D&gt;&lt;D xsi:type="xsd:double"&gt;0.2514283&lt;/D&gt;&lt;D xsi:type="xsd:double"&gt;0.24257118&lt;/D&gt;&lt;D xsi:type="xsd:double"&gt;0.24257118&lt;/D&gt;&lt;D xsi:type="xsd:double"&gt;0.23799977&lt;/D&gt;&lt;D xsi:type="xsd:double"&gt;0.2285712&lt;/D&gt;&lt;D xsi:type="xsd:double"&gt;0.2285712&lt;/D&gt;&lt;D xsi:type="xsd:double"&gt;0.24457118&lt;/D&gt;&lt;D xsi:type="xsd:double"&gt;0.24371403&lt;/D&gt;&lt;D xsi:type="xsd:double"&gt;0.24314262&lt;/D&gt;&lt;D xsi:type="xsd:double"&gt;0.24657117&lt;/D&gt;&lt;D xsi:type="xsd:double"&gt;0.24542834&lt;/D&gt;&lt;D xsi:type="xsd:double"&gt;0.2428569&lt;/D&gt;&lt;D xsi:type="xsd:double"&gt;0.2428569&lt;/D&gt;&lt;D xsi:type="xsd:double"&gt;0.24314262&lt;/D&gt;&lt;D xsi:type="xsd:double"&gt;0.24857119&lt;/D&gt;&lt;D xsi:type="xsd:double"&gt;0.2568569&lt;/D&gt;&lt;D xsi:type="xsd:double"&gt;0.25428545&lt;/D&gt;&lt;D xsi:type="xsd:double"&gt;0.25428545&lt;/D&gt;&lt;D xsi:type="xsd:double"&gt;0.2514283&lt;/D&gt;&lt;D xsi:type="xsd:double"&gt;0.273714&lt;/D&gt;&lt;D xsi:type="xsd:double"&gt;0.25457117&lt;/D&gt;&lt;D xsi:type="xsd:double"&gt;0.24714261&lt;/D&gt;&lt;D xsi:type="xsd:double"&gt;0.24942833&lt;/D&gt;&lt;D xsi:type="xsd:double"&gt;0.2514283&lt;/D&gt;&lt;D xsi:type="xsd:double"&gt;0.25599974&lt;/D&gt;&lt;D xsi:type="xsd:double"&gt;0.26228544&lt;/D&gt;&lt;D xsi:type="xsd:double"&gt;0.25485688&lt;/D&gt;&lt;D xsi:type="xsd:double"&gt;0.25485688&lt;/D&gt;&lt;D xsi:type="xsd:double"&gt;0.2571426&lt;/D&gt;&lt;D xsi:type="xsd:double"&gt;0.2571426&lt;/D&gt;&lt;D xsi:type="xsd:double"&gt;0.25057116&lt;/D&gt;&lt;D xsi:type="xsd:double"&gt;0.25771403&lt;/D&gt;&lt;D xsi:type="xsd:double"&gt;0.25828546&lt;/D&gt;&lt;D xsi:type="xsd:double"&gt;0.2514283&lt;/D&gt;&lt;D xsi:type="xsd:double"&gt;0.25399974&lt;/D&gt;&lt;D xsi:type="xsd:double"&gt;0.25428545&lt;/D&gt;&lt;D xsi:type="xsd:double"&gt;0.24828547&lt;/D&gt;&lt;D xsi:type="xsd:double"&gt;0.2514283&lt;/D&gt;&lt;D xsi:type="xsd:double"&gt;0.25628546&lt;/D&gt;&lt;D xsi:type="xsd:double"&gt;0.25171402&lt;/D&gt;&lt;D xsi:type="xsd:double"&gt;0.259714&lt;/D&gt;&lt;D xsi:type="xsd:double"&gt;0.26171404&lt;/D&gt;&lt;D xsi:type="xsd:double"&gt;0.26571402&lt;/D&gt;&lt;D xsi:type="xsd:double"&gt;0.26857117&lt;/D&gt;&lt;D xsi:type="xsd:double"&gt;0.29942825&lt;/D&gt;&lt;D xsi:type="xsd:double"&gt;0.299714&lt;/D&gt;&lt;D xsi:type="xsd:double"&gt;0.3199997&lt;/D&gt;&lt;D xsi:type="xsd:double"&gt;0.33142823&lt;/D&gt;&lt;D xsi:type="xsd:double"&gt;0.33771396&lt;/D&gt;&lt;D xsi:type="xsd:double"&gt;0.33342826&lt;/D&gt;&lt;D xsi:type="xsd:double"&gt;0.32999966&lt;/D&gt;&lt;D xsi:type="xsd:double"&gt;0.3365711&lt;/D&gt;&lt;D xsi:type="xsd:double"&gt;0.33999968&lt;/D&gt;&lt;D xsi:type="xsd:double"&gt;0.34285682&lt;/D&gt;&lt;D xsi:type="xsd:double"&gt;0.34285682&lt;/D&gt;&lt;D xsi:type="xsd:double"&gt;0.33999968&lt;/D&gt;&lt;D xsi:type="xsd:double"&gt;0.34142825&lt;/D&gt;&lt;D xsi:type="xsd:double"&gt;0.34228536&lt;/D&gt;&lt;D xsi:type="xsd:double"&gt;0.33428538&lt;/D&gt;&lt;D xsi:type="xsd:double"&gt;0.34257108&lt;/D&gt;&lt;D xsi:type="xsd:double"&gt;0.3371425&lt;/D&gt;&lt;D xsi:type="xsd:double"&gt;0.3405711&lt;/D&gt;&lt;D xsi:type="xsd:double"&gt;0.33857107&lt;/D&gt;&lt;D xsi:type="xsd:double"&gt;0.34628537&lt;/D&gt;&lt;D xsi:type="xsd:double"&gt;0.34342822&lt;/D&gt;&lt;D xsi:type="xsd:double"&gt;0.3371425&lt;/D&gt;&lt;D xsi:type="xsd:double"&gt;0.33571392&lt;/D&gt;&lt;D xsi:type="xsd:double"&gt;0.33999968&lt;/D&gt;&lt;D xsi:type="xsd:double"&gt;0.35142824&lt;/D&gt;&lt;D xsi:type="xsd:double"&gt;0.3588568&lt;/D&gt;&lt;D xsi:type="xsd:double"&gt;0.35942823&lt;/D&gt;&lt;D xsi:type="xsd:double"&gt;0.35142824&lt;/D&gt;&lt;D xsi:type="xsd:double"&gt;0.3365711&lt;/D&gt;&lt;D xsi:type="xsd:double"&gt;0.34285682&lt;/D&gt;&lt;D xsi:type="xsd:double"&gt;0.31971395&lt;/D&gt;&lt;D xsi:type="xsd:double"&gt;0.3202854&lt;/D&gt;&lt;D xsi:type="xsd:double"&gt;0.32542828&lt;/D&gt;&lt;D xsi:type="xsd:double"&gt;0.3225711&lt;/D&gt;&lt;D xsi:type="xsd:double"&gt;0.32399967&lt;/D&gt;&lt;D xsi:type="xsd:double"&gt;0.32571396&lt;/D&gt;&lt;D xsi:type="xsd:double"&gt;0.32314256&lt;/D&gt;&lt;D xsi:type="xsd:double"&gt;0.3245711&lt;/D&gt;&lt;D xsi:type="xsd:double"&gt;0.32571396&lt;/D&gt;&lt;D xsi:type="xsd:double"&gt;0.3308568&lt;/D&gt;&lt;D xsi:type="xsd:double"&gt;0.33114254&lt;/D&gt;&lt;D xsi:type="xsd:double"&gt;0.32571396&lt;/D&gt;&lt;D xsi:type="xsd:double"&gt;0.32599968&lt;/D&gt;&lt;D xsi:type="xsd:double"&gt;0.31971395&lt;/D&gt;&lt;D xsi:type="xsd:double"&gt;0.31714255&lt;/D&gt;&lt;D xsi:type="xsd:double"&gt;0.3142854&lt;/D&gt;&lt;D xsi:type="xsd:double"&gt;0.31199968&lt;/D&gt;&lt;D xsi:type="xsd:double"&gt;0.31399968&lt;/D&gt;&lt;D xsi:type="xsd:double"&gt;0.31085685&lt;/D&gt;&lt;D xsi:type="xsd:double"&gt;0.30857113&lt;/D&gt;&lt;D xsi:type="xsd:double"&gt;0.3142854&lt;/D&gt;&lt;D xsi:type="xsd:double"&gt;0.3142854&lt;/D&gt;&lt;D xsi:type="xsd:double"&gt;0.31399968&lt;/D&gt;&lt;D xsi:type="xsd:double"&gt;0.3142854&lt;/D&gt;&lt;D xsi:type="xsd:double"&gt;0.3228568&lt;/D&gt;&lt;D xsi:type="xsd:double"&gt;0.32542828&lt;/D&gt;&lt;D xsi:type="xsd:double"&gt;0.32085684&lt;/D&gt;&lt;D xsi:type="xsd:double"&gt;0.3199997&lt;/D&gt;&lt;D xsi:type="xsd:double"&gt;0.3228568&lt;/D&gt;&lt;D xsi:type="xsd:double"&gt;0.3245711&lt;/D&gt;&lt;D xsi:type="xsd:double"&gt;0.3205711&lt;/D&gt;&lt;D xsi:type="xsd:double"&gt;0.32542828&lt;/D&gt;&lt;D xsi:type="xsd:double"&gt;0.32542828&lt;/D&gt;&lt;D xsi:type="xsd:double"&gt;0.33571392&lt;/D&gt;&lt;D xsi:type="xsd:double"&gt;0.34171394&lt;/D&gt;&lt;D xsi:type="xsd:double"&gt;0.33971396&lt;/D&gt;&lt;D xsi:type="xsd:double"&gt;0.33742824&lt;/D&gt;&lt;D xsi:type="xsd:double"&gt;0.33599967&lt;/D&gt;&lt;D xsi:type="xsd:double"&gt;0.33114254&lt;/D&gt;&lt;D xsi:type="xsd:double"&gt;0.33114254&lt;/D&gt;&lt;D xsi:type="xsd:double"&gt;0.3368568&lt;/D&gt;&lt;D xsi:type="xsd:double"&gt;0.33914253&lt;/D&gt;&lt;D xsi:type="xsd:double"&gt;0.33857107&lt;/D&gt;&lt;D xsi:type="xsd:double"&gt;0.3205711&lt;/D&gt;&lt;D xsi:type="xsd:double"&gt;0.32799968&lt;/D&gt;&lt;D xsi:type="xsd:double"&gt;0.32542828&lt;/D&gt;&lt;D xsi:type="xsd:double"&gt;0.3291425&lt;/D&gt;&lt;D xsi:type="xsd:double"&gt;0.3305711&lt;/D&gt;&lt;D xsi:type="xsd:double"&gt;0.3365711&lt;/D&gt;&lt;D xsi:type="xsd:double"&gt;0.33428538&lt;/D&gt;&lt;D xsi:type="xsd:double"&gt;0.34399965&lt;/D&gt;&lt;D xsi:type="xsd:double"&gt;0.3371425&lt;/D&gt;&lt;D xsi:type="xsd:double"&gt;0.3485711&lt;/D&gt;&lt;D xsi:type="xsd:double"&gt;0.3474282&lt;/D&gt;&lt;D xsi:type="xsd:double"&gt;0.33599967&lt;/D&gt;&lt;D xsi:type="xsd:double"&gt;0.33599967&lt;/D&gt;&lt;D xsi:type="xsd:double"&gt;0.33999968&lt;/D&gt;&lt;D xsi:type="xsd:double"&gt;0.34285682&lt;/D&gt;&lt;D xsi:type="xsd:double"&gt;0.34399965&lt;/D&gt;&lt;D xsi:type="xsd:double"&gt;0.34514248&lt;/D&gt;&lt;D xsi:type="xsd:double"&gt;0.34342822&lt;/D&gt;&lt;D xsi:type="xsd:double"&gt;0.34342822&lt;/D&gt;&lt;D xsi:type="xsd:double"&gt;0.34571394&lt;/D&gt;&lt;D xsi:type="xsd:double"&gt;0.33999968&lt;/D&gt;&lt;D xsi:type="xsd:double"&gt;0.34771395&lt;/D&gt;&lt;D xsi:type="xsd:double"&gt;0.3474282&lt;/D&gt;&lt;D xsi:type="xsd:double"&gt;0.34828535&lt;/D&gt;&lt;D xsi:type="xsd:double"&gt;0.34828535&lt;/D&gt;&lt;D xsi:type="xsd:double"&gt;0.3474282&lt;/D&gt;&lt;D xsi:type="xsd:double"&gt;0.34542823&lt;/D&gt;&lt;D xsi:type="xsd:double"&gt;0.34371394&lt;/D&gt;&lt;D xsi:type="xsd:double"&gt;0.34228536&lt;/D&gt;&lt;D xsi:type="xsd:double"&gt;0.34371394&lt;/D&gt;&lt;D xsi:type="xsd:double"&gt;0.3485711&lt;/D&gt;&lt;D xsi:type="xsd:double"&gt;0.34342822&lt;/D&gt;&lt;D xsi:type="xsd:double"&gt;0.34828535&lt;/D&gt;&lt;D xsi:type="xsd:double"&gt;0.34971392&lt;/D&gt;&lt;D xsi:type="xsd:double"&gt;0.35057107&lt;/D&gt;&lt;D xsi:type="xsd:double"&gt;0.34257108&lt;/D&gt;&lt;D xsi:type="xsd:double"&gt;0.33999968&lt;/D&gt;&lt;D xsi:type="xsd:double"&gt;0.34257108&lt;/D&gt;&lt;D xsi:type="xsd:double"&gt;0.34142825&lt;/D&gt;&lt;D xsi:type="xsd:double"&gt;0.34228536&lt;/D&gt;&lt;D xsi:type="xsd:double"&gt;0.34285682&lt;/D&gt;&lt;D xsi:type="xsd:double"&gt;0.34285682&lt;/D&gt;&lt;D xsi:type="xsd:double"&gt;0.34771395&lt;/D&gt;&lt;D xsi:type="xsd:double"&gt;0.34199968&lt;/D&gt;&lt;D xsi:type="xsd:double"&gt;0.34514248&lt;/D&gt;&lt;D xsi:type="xsd:double"&gt;0.34199968&lt;/D&gt;&lt;D xsi:type="xsd:double"&gt;0.34542823&lt;/D&gt;&lt;D xsi:type="xsd:double"&gt;0.33914253&lt;/D&gt;&lt;D xsi:type="xsd:double"&gt;0.33742824&lt;/D&gt;&lt;D xsi:type="xsd:double"&gt;0.3371425&lt;/D&gt;&lt;D xsi:type="xsd:double"&gt;0.33742824&lt;/D&gt;&lt;D xsi:type="xsd:double"&gt;0.3365711&lt;/D&gt;&lt;D xsi:type="xsd:double"&gt;0.33942822&lt;/D&gt;&lt;D xsi:type="xsd:double"&gt;0.33914253&lt;/D&gt;&lt;D xsi:type="xsd:double"&gt;0.33971396&lt;/D&gt;&lt;D xsi:type="xsd:double"&gt;0.33942822&lt;/D&gt;&lt;D xsi:type="xsd:double"&gt;0.33399966&lt;/D&gt;&lt;D xsi:type="xsd:double"&gt;0.33857107&lt;/D&gt;&lt;D xsi:type="xsd:double"&gt;0.3371425&lt;/D&gt;&lt;D xsi:type="xsd:double"&gt;0.33771396&lt;/D&gt;&lt;D xsi:type="xsd:double"&gt;0.34171394&lt;/D&gt;&lt;D xsi:type="xsd:double"&gt;0.33771396&lt;/D&gt;&lt;D xsi:type="xsd:double"&gt;0.3371425&lt;/D&gt;&lt;D xsi:type="xsd:double"&gt;0.3368568&lt;/D&gt;&lt;D xsi:type="xsd:double"&gt;0.3371425&lt;/D&gt;&lt;D xsi:type="xsd:double"&gt;0.34342822&lt;/D&gt;&lt;D xsi:type="xsd:double"&gt;0.3431425&lt;/D&gt;&lt;D xsi:type="xsd:double"&gt;0.34199968&lt;/D&gt;&lt;D xsi:type="xsd:double"&gt;0.34257108&lt;/D&gt;&lt;D xsi:type="xsd:double"&gt;0.34257108&lt;/D&gt;&lt;D xsi:type="xsd:double"&gt;0.33971396&lt;/D&gt;&lt;D xsi:type="xsd:double"&gt;0.33857107&lt;/D&gt;&lt;D xsi:type="xsd:double"&gt;0.34142825&lt;/D&gt;&lt;D xsi:type="xsd:double"&gt;0.3371425&lt;/D&gt;&lt;D xsi:type="xsd:double"&gt;0.3371425&lt;/D&gt;&lt;D xsi:type="xsd:double"&gt;0.3371425&lt;/D&gt;&lt;D xsi:type="xsd:double"&gt;0.3371425&lt;/D&gt;&lt;D xsi:type="xsd:double"&gt;0.3371425&lt;/D&gt;&lt;D xsi:type="xsd:double"&gt;0.3365711&lt;/D&gt;&lt;D xsi:type="xsd:double"&gt;0.33428538&lt;/D&gt;&lt;D xsi:type="xsd:double"&gt;0.3371425&lt;/D&gt;&lt;D xsi:type="xsd:double"&gt;0.3265711&lt;/D&gt;&lt;D xsi:type="xsd:double"&gt;0.33142823&lt;/D&gt;&lt;D xsi:type="xsd:double"&gt;0.33171394&lt;/D&gt;&lt;D xsi:type="xsd:double"&gt;0.33628538&lt;/D&gt;&lt;D xsi:type="xsd:double"&gt;0.3348568&lt;/D&gt;&lt;D xsi:type="xsd:double"&gt;0.33342826&lt;/D&gt;&lt;D xsi:type="xsd:double"&gt;0.32971397&lt;/D&gt;&lt;D xsi:type="xsd:double"&gt;0.33428538&lt;/D&gt;&lt;D xsi:type="xsd:double"&gt;0.32942826&lt;/D&gt;&lt;D xsi:type="xsd:double"&gt;0.33857107&lt;/D&gt;&lt;D xsi:type="xsd:double"&gt;0.33914253&lt;/D&gt;&lt;D xsi:type="xsd:double"&gt;0.33914253&lt;/D&gt;&lt;D xsi:type="xsd:double"&gt;0.33999968&lt;/D&gt;&lt;D xsi:type="xsd:double"&gt;0.3345711&lt;/D&gt;&lt;D xsi:type="xsd:double"&gt;0.33171394&lt;/D&gt;&lt;D xsi:type="xsd:double"&gt;0.33799964&lt;/D&gt;&lt;D xsi:type="xsd:double"&gt;0.3365711&lt;/D&gt;&lt;D xsi:type="xsd:double"&gt;0.3365711&lt;/D&gt;&lt;D xsi:type="xsd:double"&gt;0.3365711&lt;/D&gt;&lt;D xsi:type="xsd:double"&gt;0.33314252&lt;/D&gt;&lt;D xsi:type="xsd:double"&gt;0.33314252&lt;/D&gt;&lt;D xsi:type="xsd:double"&gt;0.33142823&lt;/D&gt;&lt;D xsi:type="xsd:double"&gt;0.33142823&lt;/D&gt;&lt;D xsi:type="xsd:double"&gt;0.32857108&lt;/D&gt;&lt;D xsi:type="xsd:double"&gt;0.32857108&lt;/D&gt;&lt;D xsi:type="xsd:double"&gt;0.33142823&lt;/D&gt;&lt;D xsi:type="xsd:double"&gt;0.33114254&lt;/D&gt;&lt;D xsi:type="xsd:double"&gt;0.33114254&lt;/D&gt;&lt;D xsi:type="xsd:double"&gt;0.32571396&lt;/D&gt;&lt;D xsi:type="xsd:double"&gt;0.32714254&lt;/D&gt;&lt;D xsi:type="xsd:double"&gt;0.32971397&lt;/D&gt;&lt;D xsi:type="xsd:double"&gt;0.3205711&lt;/D&gt;&lt;D xsi:type="xsd:double"&gt;0.32571396&lt;/D&gt;&lt;D xsi:type="xsd:double"&gt;0.32542828&lt;/D&gt;&lt;D xsi:type="xsd:double"&gt;0.32199967&lt;/D&gt;&lt;D xsi:type="xsd:double"&gt;0.32485682&lt;/D&gt;&lt;D xsi:type="xsd:double"&gt;0.32342824&lt;/D&gt;&lt;D xsi:type="xsd:double"&gt;0.31971395&lt;/D&gt;&lt;D xsi:type="xsd:double"&gt;0.3145711&lt;/D&gt;&lt;D xsi:type="xsd:double"&gt;0.31228542&lt;/D&gt;&lt;D xsi:type="xsd:double"&gt;0.30514255&lt;/D&gt;&lt;D xsi:type="xsd:double"&gt;0.29999968&lt;/D&gt;&lt;D xsi:type="xsd:double"&gt;0.30285683&lt;/D&gt;&lt;D xsi:type="xsd:double"&gt;0.30285683&lt;/D&gt;&lt;D xsi:type="xsd:double"&gt;0.3022854&lt;/D&gt;&lt;D xsi:type="xsd:double"&gt;0.30457112&lt;/D&gt;&lt;D xsi:type="xsd:double"&gt;0.29714254&lt;/D&gt;&lt;D xsi:type="xsd:double"&gt;0.295714&lt;/D&gt;&lt;D xsi:type="xsd:double"&gt;0.29428542&lt;/D&gt;&lt;D xsi:type="xsd:double"&gt;0.29314256&lt;/D&gt;&lt;D xsi:type="xsd:double"&gt;0.29142827&lt;/D&gt;&lt;D xsi:type="xsd:double"&gt;0.29342827&lt;/D&gt;&lt;D xsi:type="xsd:double"&gt;0.29714254&lt;/D&gt;&lt;D xsi:type="xsd:double"&gt;0.29714254&lt;/D&gt;&lt;D xsi:type="xsd:double"&gt;0.29685685&lt;/D&gt;&lt;D xsi:type="xsd:double"&gt;0.29714254&lt;/D&gt;&lt;D xsi:type="xsd:double"&gt;0.29999968&lt;/D&gt;&lt;D xsi:type="xsd:double"&gt;0.2959997&lt;/D&gt;&lt;D xsi:type="xsd:double"&gt;0.30142826&lt;/D&gt;&lt;D xsi:type="xsd:double"&gt;0.29885685&lt;/D&gt;&lt;D xsi:type="xsd:double"&gt;0.2959997&lt;/D&gt;&lt;D xsi:type="xsd:double"&gt;0.2894283&lt;/D&gt;&lt;D xsi:type="xsd:double"&gt;0.29485685&lt;/D&gt;&lt;D xsi:type="xsd:double"&gt;0.29714254&lt;/D&gt;&lt;D xsi:type="xsd:double"&gt;0.299714&lt;/D&gt;&lt;D xsi:type="xsd:double"&gt;0.29457113&lt;/D&gt;&lt;D xsi:type="xsd:double"&gt;0.29685685&lt;/D&gt;&lt;D xsi:type="xsd:double"&gt;0.30028543&lt;/D&gt;&lt;D xsi:type="xsd:double"&gt;0.295714&lt;/D&gt;&lt;D xsi:type="xsd:double"&gt;0.29742828&lt;/D&gt;&lt;D xsi:type="xsd:double"&gt;0.29685685&lt;/D&gt;&lt;D xsi:type="xsd:double"&gt;0.29714254&lt;/D&gt;&lt;D xsi:type="xsd:double"&gt;0.30028543&lt;/D&gt;&lt;D xsi:type="xsd:double"&gt;0.29828542&lt;/D&gt;&lt;D xsi:type="xsd:double"&gt;0.31857112&lt;/D&gt;&lt;D xsi:type="xsd:double"&gt;0.3199997&lt;/D&gt;&lt;D xsi:type="xsd:double"&gt;0.3199997&lt;/D&gt;&lt;D xsi:type="xsd:double"&gt;0.31714255&lt;/D&gt;&lt;D xsi:type="xsd:double"&gt;0.31942827&lt;/D&gt;&lt;D xsi:type="xsd:double"&gt;0.31714255&lt;/D&gt;&lt;D xsi:type="xsd:double"&gt;0.32399967&lt;/D&gt;&lt;D xsi:type="xsd:double"&gt;0.3205711&lt;/D&gt;&lt;D xsi:type="xsd:double"&gt;0.3199997&lt;/D&gt;&lt;D xsi:type="xsd:double"&gt;0.32114252&lt;/D&gt;&lt;D xsi:type="xsd:double"&gt;0.32342824&lt;/D&gt;&lt;D xsi:type="xsd:double"&gt;0.32571396&lt;/D&gt;&lt;D xsi:type="xsd:double"&gt;0.32599968&lt;/D&gt;&lt;D xsi:type="xsd:double"&gt;0.33199966&lt;/D&gt;&lt;D xsi:type="xsd:double"&gt;0.33571392&lt;/D&gt;&lt;D xsi:type="xsd:double"&gt;0.33142823&lt;/D&gt;&lt;D xsi:type="xsd:double"&gt;0.3371425&lt;/D&gt;&lt;D xsi:type="xsd:double"&gt;0.33428538&lt;/D&gt;&lt;D xsi:type="xsd:double"&gt;0.34257108&lt;/D&gt;&lt;D xsi:type="xsd:double"&gt;0.3371425&lt;/D&gt;&lt;D xsi:type="xsd:double"&gt;0.32542828&lt;/D&gt;&lt;D xsi:type="xsd:double"&gt;0.32971397&lt;/D&gt;&lt;D xsi:type="xsd:double"&gt;0.3305711&lt;/D&gt;&lt;D xsi:type="xsd:double"&gt;0.3302854&lt;/D&gt;&lt;D xsi:type="xsd:double"&gt;0.33142823&lt;/D&gt;&lt;D xsi:type="xsd:double"&gt;0.32228538&lt;/D&gt;&lt;D xsi:type="xsd:double"&gt;0.31399968&lt;/D&gt;&lt;D xsi:type="xsd:double"&gt;0.31571397&lt;/D&gt;&lt;D xsi:type="xsd:double"&gt;0.31142828&lt;/D&gt;&lt;D xsi:type="xsd:double"&gt;0.32114252&lt;/D&gt;&lt;D xsi:type="xsd:double"&gt;0.3162854&lt;/D&gt;&lt;D xsi:type="xsd:double"&gt;0.32857108&lt;/D&gt;&lt;D xsi:type="xsd:double"&gt;0.32628536&lt;/D&gt;&lt;D xsi:type="xsd:double"&gt;0.33257112&lt;/D&gt;&lt;D xsi:type="xsd:double"&gt;0.33399966&lt;/D&gt;&lt;D xsi:type="xsd:double"&gt;0.33371395&lt;/D&gt;&lt;D xsi:type="xsd:double"&gt;0.32999966&lt;/D&gt;&lt;D xsi:type="xsd:double"&gt;0.3282854&lt;/D&gt;&lt;D xsi:type="xsd:double"&gt;0.31714255&lt;/D&gt;&lt;D xsi:type="xsd:double"&gt;0.3125711&lt;/D&gt;&lt;D xsi:type="xsd:double"&gt;0.30285683&lt;/D&gt;&lt;D xsi:type="xsd:double"&gt;0.3039997&lt;/D&gt;&lt;D xsi:type="xsd:double"&gt;0.3099997&lt;/D&gt;&lt;D xsi:type="xsd:double"&gt;0.30857113&lt;/D&gt;&lt;D xsi:type="xsd:double"&gt;0.31485683&lt;/D&gt;&lt;D xsi:type="xsd:double"&gt;0.307714&lt;/D&gt;&lt;D xsi:type="xsd:double"&gt;0.31314254&lt;/D&gt;&lt;D xsi:type="xsd:double"&gt;0.31314254&lt;/D&gt;&lt;D xsi:type="xsd:double"&gt;0.31228542&lt;/D&gt;&lt;D xsi:type="xsd:double"&gt;0.30542827&lt;/D&gt;&lt;D xsi:type="xsd:double"&gt;0.307714&lt;/D&gt;&lt;D xsi:type="xsd:double"&gt;0.30285683&lt;/D&gt;&lt;D xsi:type="xsd:double"&gt;0.30285683&lt;/D&gt;&lt;D xsi:type="xsd:double"&gt;0.3065711&lt;/D&gt;&lt;D xsi:type="xsd:double"&gt;0.30285683&lt;/D&gt;&lt;D xsi:type="xsd:double"&gt;0.30285683&lt;/D&gt;&lt;D xsi:type="xsd:double"&gt;0.30285683&lt;/D&gt;&lt;D xsi:type="xsd:double"&gt;0.307714&lt;/D&gt;&lt;D xsi:type="xsd:double"&gt;0.30285683&lt;/D&gt;&lt;D xsi:type="xsd:double"&gt;0.30028543&lt;/D&gt;&lt;D xsi:type="xsd:double"&gt;0.30485684&lt;/D&gt;&lt;D xsi:type="xsd:double"&gt;0.2959997&lt;/D&gt;&lt;D xsi:type="xsd:double"&gt;0.29999968&lt;/D&gt;&lt;D xsi:type="xsd:double"&gt;0.295714&lt;/D&gt;&lt;D xsi:type="xsd:double"&gt;0.291714&lt;/D&gt;&lt;D xsi:type="xsd:double"&gt;0.28314257&lt;/D&gt;&lt;D xsi:type="xsd:double"&gt;0.28285685&lt;/D&gt;&lt;D xsi:type="xsd:double"&gt;0.27428544&lt;/D&gt;&lt;D xsi:type="xsd:double"&gt;0.27428544&lt;/D&gt;&lt;D xsi:type="xsd:double"&gt;0.27885687&lt;/D&gt;&lt;D xsi:type="xsd:double"&gt;0.29142827&lt;/D&gt;&lt;D xsi:type="xsd:double"&gt;0.30199972&lt;/D&gt;&lt;D xsi:type="xsd:double"&gt;0.29742828&lt;/D&gt;&lt;D xsi:type="xsd:double"&gt;0.29742828&lt;/D&gt;&lt;D xsi:type="xsd:double"&gt;0.30285683&lt;/D&gt;&lt;D xsi:type="xsd:double"&gt;0.29714254&lt;/D&gt;&lt;D xsi:type="xsd:double"&gt;0.30314255&lt;/D&gt;&lt;D xsi:type="xsd:double"&gt;0.3034283&lt;/D&gt;&lt;D xsi:type="xsd:double"&gt;0.29428542&lt;/D&gt;&lt;D xsi:type="xsd:double"&gt;0.28914255&lt;/D&gt;&lt;D xsi:type="xsd:double"&gt;0.29285684&lt;/D&gt;&lt;D xsi:type="xsd:double"&gt;0.29428542&lt;/D&gt;&lt;D xsi:type="xsd:double"&gt;0.29514256&lt;/D&gt;&lt;D xsi:type="xsd:double"&gt;0.29514256&lt;/D&gt;&lt;D xsi:type="xsd:double"&gt;0.29485685&lt;/D&gt;&lt;D xsi:type="xsd:double"&gt;0.297714&lt;/D&gt;&lt;D xsi:type="xsd:double"&gt;0.30142826&lt;/D&gt;&lt;D xsi:type="xsd:double"&gt;0.30085683&lt;/D&gt;&lt;D xsi:type="xsd:double"&gt;0.29914257&lt;/D&gt;&lt;D xsi:type="xsd:double"&gt;0.30142826&lt;/D&gt;&lt;D xsi:type="xsd:double"&gt;0.30028543&lt;/D&gt;&lt;D xsi:type="xsd:double"&gt;0.2962854&lt;/D&gt;&lt;D xsi:type="xsd:double"&gt;0.30171397&lt;/D&gt;&lt;D xsi:type="xsd:double"&gt;0.29942825&lt;/D&gt;&lt;D xsi:type="xsd:double"&gt;0.29714254&lt;/D&gt;&lt;D xsi:type="xsd:double"&gt;0.29714254&lt;/D&gt;&lt;D xsi:type="xsd:double"&gt;0.29742828&lt;/D&gt;&lt;D xsi:type="xsd:double"&gt;0.29657114&lt;/D&gt;&lt;D xsi:type="xsd:double"&gt;0.29114258&lt;/D&gt;&lt;D xsi:type="xsd:double"&gt;0.28914255&lt;/D&gt;&lt;D xsi:type="xsd:double"&gt;0.29057112&lt;/D&gt;&lt;D xsi:type="xsd:double"&gt;0.29942825&lt;/D&gt;&lt;D xsi:type="xsd:double"&gt;0.30114257&lt;/D&gt;&lt;D xsi:type="xsd:double"&gt;0.30057114&lt;/D&gt;&lt;D xsi:type="xsd:double"&gt;0.29714254&lt;/D&gt;&lt;D xsi:type="xsd:double"&gt;0.29942825&lt;/D&gt;&lt;D xsi:type="xsd:double"&gt;0.29285684&lt;/D&gt;&lt;D xsi:type="xsd:double"&gt;0.29914257&lt;/D&gt;&lt;D xsi:type="xsd:double"&gt;0.29314256&lt;/D&gt;&lt;D xsi:type="xsd:double"&gt;0.29457113&lt;/D&gt;&lt;D xsi:type="xsd:double"&gt;0.29542828&lt;/D&gt;&lt;D xsi:type="xsd:double"&gt;0.29457113&lt;/D&gt;&lt;D xsi:type="xsd:double"&gt;0.30285683&lt;/D&gt;&lt;D xsi:type="xsd:double"&gt;0.3039997&lt;/D&gt;&lt;D xsi:type="xsd:double"&gt;0.2979997&lt;/D&gt;&lt;D xsi:type="xsd:double"&gt;0.30799967&lt;/D&gt;&lt;D xsi:type="xsd:double"&gt;0.30857113&lt;/D&gt;&lt;D xsi:type="xsd:double"&gt;0.30285683&lt;/D&gt;&lt;D xsi:type="xsd:double"&gt;0.3059997&lt;/D&gt;&lt;D xsi:type="xsd:double"&gt;0.30428544&lt;/D&gt;&lt;D xsi:type="xsd:double"&gt;0.30742827&lt;/D&gt;&lt;D xsi:type="xsd:double"&gt;0.30314255&lt;/D&gt;&lt;D xsi:type="xsd:double"&gt;0.30514255&lt;/D&gt;&lt;D xsi:type="xsd:double"&gt;0.30257112&lt;/D&gt;&lt;D xsi:type="xsd:double"&gt;0.30314255&lt;/D&gt;&lt;D xsi:type="xsd:double"&gt;0.30485684&lt;/D&gt;&lt;D xsi:type="xsd:double"&gt;0.30942824&lt;/D&gt;&lt;D xsi:type="xsd:double"&gt;0.30571398&lt;/D&gt;&lt;D xsi:type="xsd:double"&gt;0.30514255&lt;/D&gt;&lt;D xsi:type="xsd:double"&gt;0.30514255&lt;/D&gt;&lt;D xsi:type="xsd:double"&gt;0.30171397&lt;/D&gt;&lt;D xsi:type="xsd:double"&gt;0.30571398&lt;/D&gt;&lt;D xsi:type="xsd:double"&gt;0.3059997&lt;/D&gt;&lt;D xsi:type="xsd:double"&gt;0.30142826&lt;/D&gt;&lt;D xsi:type="xsd:double"&gt;0.307714&lt;/D&gt;&lt;D xsi:type="xsd:double"&gt;0.30828542&lt;/D&gt;&lt;D xsi:type="xsd:double"&gt;0.30971396&lt;/D&gt;&lt;D xsi:type="xsd:double"&gt;0.3142854&lt;/D&gt;&lt;D xsi:type="xsd:double"&gt;0.3142854&lt;/D&gt;&lt;D xsi:type="xsd:double"&gt;0.31485683&lt;/D&gt;&lt;D xsi:type="xsd:double"&gt;0.31399968&lt;/D&gt;&lt;D xsi:type="xsd:double"&gt;0.31971395&lt;/D&gt;&lt;D xsi:type="xsd:double"&gt;0.32114252&lt;/D&gt;&lt;D xsi:type="xsd:double"&gt;0.3245711&lt;/D&gt;&lt;D xsi:type="xsd:double"&gt;0.33142823&lt;/D&gt;&lt;D xsi:type="xsd:double"&gt;0.33428538&lt;/D&gt;&lt;D xsi:type="xsd:double"&gt;0.33199966&lt;/D&gt;&lt;D xsi:type="xsd:double"&gt;0.3368568&lt;/D&gt;&lt;D xsi:type="xsd:double"&gt;0.33114254&lt;/D&gt;&lt;D xsi:type="xsd:double"&gt;0.3302854&lt;/D&gt;&lt;D xsi:type="xsd:double"&gt;0.32857108&lt;/D&gt;&lt;D xsi:type="xsd:double"&gt;0.32342824&lt;/D&gt;&lt;D xsi:type="xsd:double"&gt;0.31942827&lt;/D&gt;&lt;D xsi:type="xsd:double"&gt;0.32142824&lt;/D&gt;&lt;D xsi:type="xsd:double"&gt;0.3225711&lt;/D&gt;&lt;D xsi:type="xsd:double"&gt;0.3199997&lt;/D&gt;&lt;D xsi:type="xsd:double"&gt;0.31714255&lt;/D&gt;&lt;D xsi:type="xsd:double"&gt;0.31857112&lt;/D&gt;&lt;D xsi:type="xsd:double"&gt;0.30742827&lt;/D&gt;&lt;D xsi:type="xsd:double"&gt;0.30028543&lt;/D&gt;&lt;D xsi:type="xsd:double"&gt;0.3062854&lt;/D&gt;&lt;D xsi:type="xsd:double"&gt;0.29828542&lt;/D&gt;&lt;D xsi:type="xsd:double"&gt;0.2959997&lt;/D&gt;&lt;D xsi:type="xsd:double"&gt;0.30171397&lt;/D&gt;&lt;D xsi:type="xsd:double"&gt;0.30199972&lt;/D&gt;&lt;D xsi:type="xsd:double"&gt;0.28285685&lt;/D&gt;&lt;D xsi:type="xsd:double"&gt;0.28714257&lt;/D&gt;&lt;D xsi:type="xsd:double"&gt;0.28885686&lt;/D&gt;&lt;D xsi:type="xsd:double"&gt;0.2874283&lt;/D&gt;&lt;D xsi:type="xsd:double"&gt;0.28457114&lt;/D&gt;&lt;D xsi:type="xsd:double"&gt;0.28342828&lt;/D&gt;&lt;D xsi:type="xsd:double"&gt;0.28285685&lt;/D&gt;&lt;D xsi:type="xsd:double"&gt;0.27999973&lt;/D&gt;&lt;D xsi:type="xsd:double"&gt;0.2839997&lt;/D&gt;&lt;D xsi:type="xsd:double"&gt;0.27999973&lt;/D&gt;&lt;D xsi:type="xsd:double"&gt;0.2814283&lt;/D&gt;&lt;D xsi:type="xsd:double"&gt;0.275714&lt;/D&gt;&lt;D xsi:type="xsd:double"&gt;0.27599972&lt;/D&gt;&lt;D xsi:type="xsd:double"&gt;0.27428544&lt;/D&gt;&lt;D xsi:type="xsd:double"&gt;0.28457114&lt;/D&gt;&lt;D xsi:type="xsd:double"&gt;0.28457114&lt;/D&gt;&lt;D xsi:type="xsd:double"&gt;0.28457114&lt;/D&gt;&lt;D xsi:type="xsd:double"&gt;0.281714&lt;/D&gt;&lt;D xsi:type="xsd:double"&gt;0.2839997&lt;/D&gt;&lt;D xsi:type="xsd:double"&gt;0.287714&lt;/D&gt;&lt;D xsi:type="xsd:double"&gt;0.2874283&lt;/D&gt;&lt;D xsi:type="xsd:double"&gt;0.28257117&lt;/D&gt;&lt;D xsi:type="xsd:double"&gt;0.2714283&lt;/D&gt;&lt;D xsi:type="xsd:double"&gt;0.27399972&lt;/D&gt;&lt;D xsi:type="xsd:double"&gt;0.27199975&lt;/D&gt;&lt;D xsi:type="xsd:double"&gt;0.28257117&lt;/D&gt;&lt;D xsi:type="xsd:double"&gt;0.2854283&lt;/D&gt;&lt;D xsi:type="xsd:double"&gt;0.28685683&lt;/D&gt;&lt;D xsi:type="xsd:double"&gt;0.2854283&lt;/D&gt;&lt;D xsi:type="xsd:double"&gt;0.29057112&lt;/D&gt;&lt;D xsi:type="xsd:double"&gt;0.285714&lt;/D&gt;&lt;D xsi:type="xsd:double"&gt;0.29142827&lt;/D&gt;&lt;D xsi:type="xsd:double"&gt;0.28857115&lt;/D&gt;&lt;D xsi:type="xsd:double"&gt;0.28228542&lt;/D&gt;&lt;D xsi:type="xsd:double"&gt;0.279714&lt;/D&gt;&lt;D xsi:type="xsd:double"&gt;0.28285685&lt;/D&gt;&lt;D xsi:type="xsd:double"&gt;0.28285685&lt;/D&gt;&lt;D xsi:type="xsd:double"&gt;0.27599972&lt;/D&gt;&lt;D xsi:type="xsd:double"&gt;0.27599972&lt;/D&gt;&lt;D xsi:type="xsd:double"&gt;0.28457114&lt;/D&gt;&lt;D xsi:type="xsd:double"&gt;0.28628543&lt;/D&gt;&lt;D xsi:type="xsd:double"&gt;0.2819997&lt;/D&gt;&lt;D xsi:type="xsd:double"&gt;0.281714&lt;/D&gt;&lt;D xsi:type="xsd:double"&gt;0.281714&lt;/D&gt;&lt;D xsi:type="xsd:double"&gt;0.28057113&lt;/D&gt;&lt;D xsi:type="xsd:double"&gt;0.28085685&lt;/D&gt;&lt;D xsi:type="xsd:double"&gt;0.281714&lt;/D&gt;&lt;D xsi:type="xsd:double"&gt;0.28057113&lt;/D&gt;&lt;D xsi:type="xsd:double"&gt;0.279714&lt;/D&gt;&lt;D xsi:type="xsd:double"&gt;0.27999973&lt;/D&gt;&lt;D xsi:type="xsd:double"&gt;0.28085685&lt;/D&gt;&lt;D xsi:type="xsd:double"&gt;0.27999973&lt;/D&gt;&lt;D xsi:type="xsd:double"&gt;0.27828544&lt;/D&gt;&lt;D xsi:type="xsd:double"&gt;0.27885687&lt;/D&gt;&lt;D xsi:type="xsd:double"&gt;0.27714258&lt;/D&gt;&lt;D xsi:type="xsd:double"&gt;0.27657115&lt;/D&gt;&lt;D xsi:type="xsd:double"&gt;0.283714&lt;/D&gt;&lt;D xsi:type="xsd:double"&gt;0.277714&lt;/D&gt;&lt;D xsi:type="xsd:double"&gt;0.28257117&lt;/D&gt;&lt;D xsi:type="xsd:double"&gt;0.27942827&lt;/D&gt;&lt;D xsi:type="xsd:double"&gt;0.2791426&lt;/D&gt;&lt;D xsi:type="xsd:double"&gt;0.279714&lt;/D&gt;&lt;D xsi:type="xsd:double"&gt;0.28285685&lt;/D&gt;&lt;D xsi:type="xsd:double"&gt;0.283714&lt;/D&gt;&lt;D xsi:type="xsd:double"&gt;0.285714&lt;/D&gt;&lt;D xsi:type="xsd:double"&gt;0.285714&lt;/D&gt;&lt;D xsi:type="xsd:double"&gt;0.29428542&lt;/D&gt;&lt;D xsi:type="xsd:double"&gt;0.28434256&lt;/D&gt;&lt;D xsi:type="xsd:double"&gt;0.28257117&lt;/D&gt;&lt;D xsi:type="xsd:double"&gt;0.28342828&lt;/D&gt;&lt;D xsi:type="xsd:double"&gt;0.2839997&lt;/D&gt;&lt;D xsi:type="xsd:double"&gt;0.2894283&lt;/D&gt;&lt;D xsi:type="xsd:double"&gt;0.28525686&lt;/D&gt;&lt;D xsi:type="xsd:double"&gt;0.28548542&lt;/D&gt;&lt;D xsi:type="xsd:double"&gt;0.28685683&lt;/D&gt;&lt;D xsi:type="xsd:double"&gt;0.28599972&lt;/D&gt;&lt;D xsi:type="xsd:double"&gt;0.28428543&lt;/D&gt;&lt;D xsi:type="xsd:double"&gt;0.285714&lt;/D&gt;&lt;D xsi:type="xsd:double"&gt;0.28342828&lt;/D&gt;&lt;D xsi:type="xsd:double"&gt;0.28714257&lt;/D&gt;&lt;D xsi:type="xsd:double"&gt;0.28548542&lt;/D&gt;&lt;D xsi:type="xsd:double"&gt;0.28245687&lt;/D&gt;&lt;D xsi:type="xsd:double"&gt;0.28348544&lt;/D&gt;&lt;D xsi:type="xsd:double"&gt;0.28285685&lt;/D&gt;&lt;D xsi:type="xsd:double"&gt;0.2819997&lt;/D&gt;&lt;D xsi:type="xsd:double"&gt;0.2819997&lt;/D&gt;&lt;D xsi:type="xsd:double"&gt;0.28279972&lt;/D&gt;&lt;D xsi:type="xsd:double"&gt;0.27999973&lt;/D&gt;&lt;D xsi:type="xsd:double"&gt;0.28119972&lt;/D&gt;&lt;D xsi:type="xsd:double"&gt;0.27428544&lt;/D&gt;&lt;D xsi:type="xsd:double"&gt;0.29428542&lt;/D&gt;&lt;D xsi:type="xsd:double"&gt;0.29142827&lt;/D&gt;&lt;D xsi:type="xsd:double"&gt;0.281714&lt;/D&gt;&lt;D xsi:type="xsd:double"&gt;0.278914&lt;/D&gt;&lt;D xsi:type="xsd:double"&gt;0.27845687&lt;/D&gt;&lt;D xsi:type="xsd:double"&gt;0.28057113&lt;/D&gt;&lt;D xsi:type="xsd:double"&gt;0.27999973&lt;/D&gt;&lt;D xsi:type="xsd:double"&gt;0.27834257&lt;/D&gt;&lt;D xsi:type="xsd:double"&gt;0.28228542&lt;/D&gt;&lt;D xsi:type="xsd:double"&gt;0.28228542&lt;/D&gt;&lt;D xsi:type="xsd:double"&gt;0.27977115&lt;/D&gt;&lt;D xsi:type="xsd:double"&gt;0.27948543&lt;/D&gt;&lt;D xsi:type="xsd:double"&gt;0.27628544&lt;/D&gt;&lt;D xsi:type="xsd:double"&gt;0.27468544&lt;/D&gt;&lt;D xsi:type="xsd:double"&gt;0.27348545&lt;/D&gt;&lt;D xsi:type="xsd:double"&gt;0.28194258&lt;/D&gt;&lt;D xsi:type="xsd:double"&gt;0.27428544&lt;/D&gt;&lt;D xsi:type="xsd:double"&gt;0.26834258&lt;/D&gt;&lt;D xsi:type="xsd:double"&gt;0.27417114&lt;/D&gt;&lt;D xsi:type="xsd:double"&gt;0.2714283&lt;/D&gt;&lt;D xsi:type="xsd:double"&gt;0.26982832&lt;/D&gt;&lt;D xsi:type="xsd:double"&gt;0.26857117&lt;/D&gt;&lt;D xsi:type="xsd:double"&gt;0.270114&lt;/D&gt;&lt;D xsi:type="xsd:double"&gt;0.27005687&lt;/D&gt;&lt;D xsi:type="xsd:double"&gt;0.26771402&lt;/D&gt;&lt;D xsi:type="xsd:double"&gt;0.2666283&lt;/D&gt;&lt;D xsi:type="xsd:double"&gt;0.26857117&lt;/D&gt;&lt;D xsi:type="xsd:double"&gt;0.26805687&lt;/D&gt;&lt;D xsi:type="xsd:double"&gt;0.26965687&lt;/D&gt;&lt;D xsi:type="xsd:double"&gt;0.268914&lt;/D&gt;&lt;D xsi:type="xsd:double"&gt;0.27365687&lt;/D&gt;&lt;D xsi:type="xsd:double"&gt;0.2742283&lt;/D&gt;&lt;D xsi:type="xsd:double"&gt;0.268914&lt;/D&gt;&lt;D xsi:type="xsd:double"&gt;0.2714283&lt;/D&gt;&lt;D xsi:type="xsd:double"&gt;0.27685687&lt;/D&gt;&lt;D xsi:type="xsd:double"&gt;0.271314&lt;/D&gt;&lt;D xsi:type="xsd:double"&gt;0.2702283&lt;/D&gt;&lt;D xsi:type="xsd:double"&gt;0.2703426&lt;/D&gt;&lt;D xsi:type="xsd:double"&gt;0.2708569&lt;/D&gt;&lt;D xsi:type="xsd:double"&gt;0.27057117&lt;/D&gt;&lt;D xsi:type="xsd:double"&gt;0.26571402&lt;/D&gt;&lt;D xsi:type="xsd:double"&gt;0.27137116&lt;/D&gt;&lt;D xsi:type="xsd:double"&gt;0.26474258&lt;/D&gt;&lt;D xsi:type="xsd:double"&gt;0.26285687&lt;/D&gt;&lt;D xsi:type="xsd:double"&gt;0.26411402&lt;/D&gt;&lt;D xsi:type="xsd:double"&gt;0.26571402&lt;/D&gt;&lt;D xsi:type="xsd:double"&gt;0.2674283&lt;/D&gt;&lt;D xsi:type="xsd:double"&gt;0.26794258&lt;/D&gt;&lt;D xsi:type="xsd:double"&gt;0.26285687&lt;/D&gt;&lt;D xsi:type="xsd:double"&gt;0.26399973&lt;/D&gt;&lt;D xsi:type="xsd:double"&gt;0.26171404&lt;/D&gt;&lt;D xsi:type="xsd:double"&gt;0.26148546&lt;/D&gt;&lt;D xsi:type="xsd:double"&gt;0.2583426&lt;/D&gt;&lt;D xsi:type="xsd:double"&gt;0.25428545&lt;/D&gt;&lt;D xsi:type="xsd:double"&gt;0.24514261&lt;/D&gt;&lt;D xsi:type="xsd:double"&gt;0.24319975&lt;/D&gt;&lt;D xsi:type="xsd:double"&gt;0.24971405&lt;/D&gt;&lt;D xsi:type="xsd:double"&gt;0.24828547&lt;/D&gt;&lt;D xsi:type="xsd:double"&gt;0.24571404&lt;/D&gt;&lt;D xsi:type="xsd:double"&gt;0.24451403&lt;/D&gt;&lt;D xsi:type="xsd:double"&gt;0.24394262&lt;/D&gt;&lt;D xsi:type="xsd:double"&gt;0.24325691&lt;/D&gt;&lt;D xsi:type="xsd:double"&gt;0.23891404&lt;/D&gt;&lt;D xsi:type="xsd:double"&gt;0.23817119&lt;/D&gt;&lt;D xsi:type="xsd:double"&gt;0.23479976&lt;/D&gt;&lt;D xsi:type="xsd:double"&gt;0.23491405&lt;/D&gt;&lt;D xsi:type="xsd:double"&gt;0.2353712&lt;/D&gt;&lt;D xsi:type="xsd:double"&gt;0.23942833&lt;/D&gt;&lt;D xsi:type="xsd:double"&gt;0.23719977&lt;/D&gt;&lt;D xsi:type="xsd:double"&gt;0.23719977&lt;/D&gt;&lt;D xsi:type="xsd:double"&gt;0.23999976&lt;/D&gt;&lt;D xsi:type="xsd:double"&gt;0.24279976&lt;/D&gt;&lt;D xsi:type="xsd:double"&gt;0.23999976&lt;/D&gt;&lt;D xsi:type="xsd:double"&gt;0.24199976&lt;/D&gt;&lt;D xsi:type="xsd:double"&gt;0.24251404&lt;/D&gt;&lt;D xsi:type="xsd:double"&gt;0.23999976&lt;/D&gt;&lt;D xsi:type="xsd:double"&gt;0.23999976&lt;/D&gt;&lt;D xsi:type="xsd:double"&gt;0.23999976&lt;/D&gt;&lt;D xsi:type="xsd:double"&gt;0.23714262&lt;/D&gt;&lt;D xsi:type="xsd:double"&gt;0.23714262&lt;/D&gt;&lt;D xsi:type="xsd:double"&gt;0.23714262&lt;/D&gt;&lt;D xsi:type="xsd:double"&gt;0.23714262&lt;/D&gt;&lt;D xsi:type="xsd:double"&gt;0.23714262&lt;/D&gt;&lt;D xsi:type="xsd:double"&gt;0.23999976&lt;/D&gt;&lt;D xsi:type="xsd:double"&gt;0.23999976&lt;/D&gt;&lt;D xsi:type="xsd:double"&gt;0.23879977&lt;/D&gt;&lt;D xsi:type="xsd:double"&gt;0.23891404&lt;/D&gt;&lt;D xsi:type="xsd:double"&gt;0.23999976&lt;/D&gt;&lt;D xsi:type="xsd:double"&gt;0.23988548&lt;/D&gt;&lt;D xsi:type="xsd:double"&gt;0.23982833&lt;/D&gt;&lt;D xsi:type="xsd:double"&gt;0.23988548&lt;/D&gt;&lt;D xsi:type="xsd:double"&gt;0.23999976&lt;/D&gt;&lt;D xsi:type="xsd:double"&gt;0.23714262&lt;/D&gt;&lt;D xsi:type="xsd:double"&gt;0.23714262&lt;/D&gt;&lt;D xsi:type="xsd:double"&gt;0.23142834&lt;/D&gt;&lt;D xsi:type="xsd:double"&gt;0.23148547&lt;/D&gt;&lt;D xsi:type="xsd:double"&gt;0.22771406&lt;/D&gt;&lt;D xsi:type="xsd:double"&gt;0.21719979&lt;/D&gt;&lt;D xsi:type="xsd:double"&gt;0.21714264&lt;/D&gt;&lt;D xsi:type="xsd:double"&gt;0.22457121&lt;/D&gt;&lt;D xsi:type="xsd:double"&gt;0.22628549&lt;/D&gt;&lt;D xsi:type="xsd:double"&gt;0.2285712&lt;/D&gt;&lt;D xsi:type="xsd:double"&gt;0.22011407&lt;/D&gt;&lt;D xsi:type="xsd:double"&gt;0.21885692&lt;/D&gt;&lt;D xsi:type="xsd:double"&gt;0.22651406&lt;/D&gt;&lt;D xsi:type="xsd:double"&gt;0.22057122&lt;/D&gt;&lt;D xsi:type="xsd:double"&gt;0.21639977&lt;/D&gt;&lt;D xsi:type="xsd:double"&gt;0.2185712&lt;/D&gt;&lt;D xsi:type="xsd:double"&gt;0.2185712&lt;/D&gt;&lt;D xsi:type="xsd:double"&gt;0.23342833&lt;/D&gt;&lt;D xsi:type="xsd:double"&gt;0.22999977&lt;/D&gt;&lt;D xsi:type="xsd:double"&gt;0.22634263&lt;/D&gt;&lt;D xsi:type="xsd:double"&gt;0.22634263&lt;/D&gt;&lt;D xsi:type="xsd:double"&gt;0.2257712&lt;/D&gt;&lt;D xsi:type="xsd:double"&gt;0.22091405&lt;/D&gt;&lt;D xsi:type="xsd:double"&gt;0.21159978&lt;/D&gt;&lt;D xsi:type="xsd:double"&gt;0.22279978&lt;/D&gt;&lt;D xsi:type="xsd:double"&gt;0.2202855&lt;/D&gt;&lt;D xsi:type="xsd:double"&gt;0.21291406&lt;/D&gt;&lt;D xsi:type="xsd:double"&gt;0.21417122&lt;/D&gt;&lt;D xsi:type="xsd:double"&gt;0.20874265&lt;/D&gt;&lt;D xsi:type="xsd:double"&gt;0.20891407&lt;/D&gt;&lt;D xsi:type="xsd:double"&gt;0.21285693&lt;/D&gt;&lt;D xsi:type="xsd:double"&gt;0.2114855&lt;/D&gt;&lt;D xsi:type="xsd:double"&gt;0.21142836&lt;/D&gt;&lt;D xsi:type="xsd:double"&gt;0.21422836&lt;/D&gt;&lt;D xsi:type="xsd:double"&gt;0.20857123&lt;/D&gt;&lt;D xsi:type="xsd:double"&gt;0.20994264&lt;/D&gt;&lt;D xsi:type="xsd:double"&gt;0.20965694&lt;/D&gt;&lt;D xsi:type="xsd:double"&gt;0.20228551&lt;/D&gt;&lt;D xsi:type="xsd:double"&gt;0.20165694&lt;/D&gt;&lt;D xsi:type="xsd:double"&gt;0.20262837&lt;/D&gt;&lt;D xsi:type="xsd:double"&gt;0.20571409&lt;/D&gt;&lt;D xsi:type="xsd:double"&gt;0.2139998&lt;/D&gt;&lt;D xsi:type="xsd:double"&gt;0.20577122&lt;/D&gt;&lt;D xsi:type="xsd:double"&gt;0.20377122&lt;/D&gt;&lt;D xsi:type="xsd:double"&gt;0.21137121&lt;/D&gt;&lt;D xsi:type="xsd:double"&gt;0.21365693&lt;/D&gt;&lt;D xsi:type="xsd:double"&gt;0.21994264&lt;/D&gt;&lt;D xsi:type="xsd:double"&gt;0.21714264&lt;/D&gt;&lt;D xsi:type="xsd:double"&gt;0.22285691&lt;/D&gt;&lt;D xsi:type="xsd:double"&gt;0.2142855&lt;/D&gt;&lt;D xsi:type="xsd:double"&gt;0.21628551&lt;/D&gt;&lt;D xsi:type="xsd:double"&gt;0.2114855&lt;/D&gt;&lt;D xsi:type="xsd:double"&gt;0.21371408&lt;/D&gt;&lt;D xsi:type="xsd:double"&gt;0.2139998&lt;/D&gt;&lt;D xsi:type="xsd:double"&gt;0.2114855&lt;/D&gt;&lt;D xsi:type="xsd:double"&gt;0.2102855&lt;/D&gt;&lt;D xsi:type="xsd:double"&gt;0.20862836&lt;/D&gt;&lt;D xsi:type="xsd:double"&gt;0.20662837&lt;/D&gt;&lt;D xsi:type="xsd:double"&gt;0.20971408&lt;/D&gt;&lt;D xsi:type="xsd:double"&gt;0.20965694&lt;/D&gt;&lt;D xsi:type="xsd:double"&gt;0.20605694&lt;/D&gt;&lt;D xsi:type="xsd:double"&gt;0.20525694&lt;/D&gt;&lt;D xsi:type="xsd:double"&gt;0.1959998&lt;/D&gt;&lt;D xsi:type="xsd:double"&gt;0.19228552&lt;/D&gt;&lt;D xsi:type="xsd:double"&gt;0.19114268&lt;/D&gt;&lt;D xsi:type="xsd:double"&gt;0.19628552&lt;/D&gt;&lt;D xsi:type="xsd:double"&gt;0.19102839&lt;/D&gt;&lt;D xsi:type="xsd:double"&gt;0.19028553&lt;/D&gt;&lt;D xsi:type="xsd:double"&gt;0.19199981&lt;/D&gt;&lt;D xsi:type="xsd:double"&gt;0.19714266&lt;/D&gt;&lt;D xsi:type="xsd:double"&gt;0.19199981&lt;/D&gt;&lt;D xsi:type="xsd:double"&gt;0.19685695&lt;/D&gt;&lt;D xsi:type="xsd:double"&gt;0.19942838&lt;/D&gt;&lt;D xsi:type="xsd:double"&gt;0.19428553&lt;/D&gt;&lt;D xsi:type="xsd:double"&gt;0.19325694&lt;/D&gt;&lt;D xsi:type="xsd:double"&gt;0.18857124&lt;/D&gt;&lt;D xsi:type="xsd:double"&gt;0.1987998&lt;/D&gt;&lt;D xsi:type="xsd:double"&gt;0.19028553&lt;/D&gt;&lt;D xsi:type="xsd:double"&gt;0.19422837&lt;/D&gt;&lt;D xsi:type="xsd:double"&gt;0.19817123&lt;/D&gt;&lt;D xsi:type="xsd:double"&gt;0.19285695&lt;/D&gt;&lt;D xsi:type="xsd:double"&gt;0.18714266&lt;/D&gt;&lt;D xsi:type="xsd:double"&gt;0.19137123&lt;/D&gt;&lt;D xsi:type="xsd:double"&gt;0.19137123&lt;/D&gt;&lt;D xsi:type="xsd:double"&gt;0.18857124&lt;/D&gt;&lt;D xsi:type="xsd:double"&gt;0.18628553&lt;/D&gt;&lt;D xsi:type="xsd:double"&gt;0.1857141&lt;/D&gt;&lt;D xsi:type="xsd:double"&gt;0.18359981&lt;/D&gt;&lt;D xsi:type="xsd:double"&gt;0.18782839&lt;/D&gt;&lt;D xsi:type="xsd:double"&gt;0.18599983&lt;/D&gt;&lt;D xsi:type="xsd:double"&gt;0.17754269&lt;/D&gt;&lt;D xsi:type="xsd:double"&gt;0.17657125&lt;/D&gt;&lt;D xsi:type="xsd:double"&gt;0.17714268&lt;/D&gt;&lt;D xsi:type="xsd:double"&gt;0.17428555&lt;/D&gt;&lt;D xsi:type="xsd:double"&gt;0.17999981&lt;/D&gt;&lt;D xsi:type="xsd:double"&gt;0.18325695&lt;/D&gt;&lt;D xsi:type="xsd:double"&gt;0.17714268&lt;/D&gt;&lt;D xsi:type="xsd:double"&gt;0.17851411&lt;/D&gt;&lt;D xsi:type="xsd:double"&gt;0.17177126&lt;/D&gt;&lt;D xsi:type="xsd:double"&gt;0.17708553&lt;/D&gt;&lt;D xsi:type="xsd:double"&gt;0.1762284&lt;/D&gt;&lt;D xsi:type="xsd:double"&gt;0.17697126&lt;/D&gt;&lt;D xsi:type="xsd:double"&gt;0.17005697&lt;/D&gt;&lt;D xsi:type="xsd:double"&gt;0.17091413&lt;/D&gt;&lt;D xsi:type="xsd:double"&gt;0.16988555&lt;/D&gt;&lt;D xsi:type="xsd:double"&gt;0.16571411&lt;/D&gt;&lt;D xsi:type="xsd:double"&gt;0.17142841&lt;/D&gt;&lt;D xsi:type="xsd:double"&gt;0.17142841&lt;/D&gt;&lt;D xsi:type="xsd:double"&gt;0.16571411&lt;/D&gt;&lt;D xsi:type="xsd:double"&gt;0.16428554&lt;/D&gt;&lt;D xsi:type="xsd:double"&gt;0.16845699&lt;/D&gt;&lt;D xsi:type="xsd:double"&gt;0.16508554&lt;/D&gt;&lt;D xsi:type="xsd:double"&gt;0.17017126&lt;/D&gt;&lt;D xsi:type="xsd:double"&gt;0.1679427&lt;/D&gt;&lt;D xsi:type="xsd:double"&gt;0.16839983&lt;/D&gt;&lt;D xsi:type="xsd:double"&gt;0.1651427&lt;/D&gt;&lt;D xsi:type="xsd:double"&gt;0.16057126&lt;/D&gt;&lt;D xsi:type="xsd:double"&gt;0.15999985&lt;/D&gt;&lt;D xsi:type="xsd:double"&gt;0.16257127&lt;/D&gt;&lt;D xsi:type="xsd:double"&gt;0.15885699&lt;/D&gt;&lt;D xsi:type="xsd:double"&gt;0.15628555&lt;/D&gt;&lt;D xsi:type="xsd:double"&gt;0.15599984&lt;/D&gt;&lt;D xsi:type="xsd:double"&gt;0.15428557&lt;/D&gt;&lt;D xsi:type="xsd:double"&gt;0.15457128&lt;/D&gt;&lt;D xsi:type="xsd:double"&gt;0.16285698&lt;/D&gt;&lt;D xsi:type="xsd:double"&gt;0.15999985&lt;/D&gt;&lt;D xsi:type="xsd:double"&gt;0.16279985&lt;/D&gt;&lt;D xsi:type="xsd:double"&gt;0.16571411&lt;/D&gt;&lt;D xsi:type="xsd:double"&gt;0.16348556&lt;/D&gt;&lt;D xsi:type="xsd:double"&gt;0.16788554&lt;/D&gt;&lt;D xsi:type="xsd:double"&gt;0.17028555&lt;/D&gt;&lt;D xsi:type="xsd:double"&gt;0.17428555&lt;/D&gt;&lt;D xsi:type="xsd:double"&gt;0.17434268&lt;/D&gt;&lt;D xsi:type="xsd:double"&gt;0.1847998&lt;/D&gt;&lt;D xsi:type="xsd:double"&gt;0.18285696&lt;/D&gt;&lt;D xsi:type="xsd:double"&gt;0.17959982&lt;/D&gt;&lt;D xsi:type="xsd:double"&gt;0.17457126&lt;/D&gt;&lt;D xsi:type="xsd:double"&gt;0.17628554&lt;/D&gt;&lt;D xsi:type="xsd:double"&gt;0.17708553&lt;/D&gt;&lt;D xsi:type="xsd:double"&gt;0.17657125&lt;/D&gt;&lt;D xsi:type="xsd:double"&gt;0.17999981&lt;/D&gt;&lt;D xsi:type="xsd:double"&gt;0.17999981&lt;/D&gt;&lt;D xsi:type="xsd:double"&gt;0.17999981&lt;/D&gt;&lt;D xsi:type="xsd:double"&gt;0.18308553&lt;/D&gt;&lt;D xsi:type="xsd:double"&gt;0.18268554&lt;/D&gt;&lt;D xsi:type="xsd:double"&gt;0.17719981&lt;/D&gt;&lt;D xsi:type="xsd:double"&gt;0.17537124&lt;/D&gt;&lt;D xsi:type="xsd:double"&gt;0.1722284&lt;/D&gt;&lt;D xsi:type="xsd:double"&gt;0.17714268&lt;/D&gt;&lt;D xsi:type="xsd:double"&gt;0.18239982&lt;/D&gt;&lt;D xsi:type="xsd:double"&gt;0.18108554&lt;/D&gt;&lt;D xsi:type="xsd:double"&gt;0.17714268&lt;/D&gt;&lt;D xsi:type="xsd:double"&gt;0.17994268&lt;/D&gt;&lt;D xsi:type="xsd:double"&gt;0.17485696&lt;/D&gt;&lt;D xsi:type="xsd:double"&gt;0.17599982&lt;/D&gt;&lt;D xsi:type="xsd:double"&gt;0.17657125&lt;/D&gt;&lt;D xsi:type="xsd:double"&gt;0.1765141&lt;/D&gt;&lt;D xsi:type="xsd:double"&gt;0.17714268&lt;/D&gt;&lt;D xsi:type="xsd:double"&gt;0.17485696&lt;/D&gt;&lt;D xsi:type="xsd:double"&gt;0.17965695&lt;/D&gt;&lt;D xsi:type="xsd:double"&gt;0.1821141&lt;/D&gt;&lt;D xsi:type="xsd:double"&gt;0.22085692&lt;/D&gt;&lt;D xsi:type="xsd:double"&gt;0.20857123&lt;/D&gt;&lt;D xsi:type="xsd:double"&gt;0.1979998&lt;/D&gt;&lt;D xsi:type="xsd:double"&gt;0.19714266&lt;/D&gt;&lt;D xsi:type="xsd:double"&gt;0.1959998&lt;/D&gt;&lt;D xsi:type="xsd:double"&gt;0.19885693&lt;/D&gt;&lt;D xsi:type="xsd:double"&gt;0.21342835&lt;/D&gt;&lt;D xsi:type="xsd:double"&gt;0.21222836&lt;/D&gt;&lt;D xsi:type="xsd:double"&gt;0.20565693&lt;/D&gt;&lt;D xsi:type="xsd:double"&gt;0.21314265&lt;/D&gt;&lt;D xsi:type="xsd:double"&gt;0.22057122&lt;/D&gt;&lt;D xsi:type="xsd:double"&gt;0.22102834&lt;/D&gt;&lt;D xsi:type="xsd:double"&gt;0.21834263&lt;/</t>
        </r>
      </text>
    </comment>
    <comment ref="A4" authorId="0">
      <text>
        <r>
          <rPr>
            <b/>
            <sz val="9"/>
            <rFont val="Tahoma"/>
            <family val="2"/>
          </rPr>
          <t>D&gt;&lt;D xsi:type="xsd:double"&gt;0.21434264&lt;/D&gt;&lt;D xsi:type="xsd:double"&gt;0.21279977&lt;/D&gt;&lt;D xsi:type="xsd:double"&gt;0.21142836&lt;/D&gt;&lt;D xsi:type="xsd:double"&gt;0.21697122&lt;/D&gt;&lt;D xsi:type="xsd:double"&gt;0.21142836&lt;/D&gt;&lt;D xsi:type="xsd:double"&gt;0.21657121&lt;/D&gt;&lt;D xsi:type="xsd:double"&gt;0.21771407&lt;/D&gt;&lt;D xsi:type="xsd:double"&gt;0.2250855&lt;/D&gt;&lt;D xsi:type="xsd:double"&gt;0.24337119&lt;/D&gt;&lt;D xsi:type="xsd:double"&gt;0.27599972&lt;/D&gt;&lt;D xsi:type="xsd:double"&gt;0.27251402&lt;/D&gt;&lt;D xsi:type="xsd:double"&gt;0.27657115&lt;/D&gt;&lt;D xsi:type="xsd:double"&gt;0.27257115&lt;/D&gt;&lt;D xsi:type="xsd:double"&gt;0.2571426&lt;/D&gt;&lt;D xsi:type="xsd:double"&gt;0.26114258&lt;/D&gt;&lt;D xsi:type="xsd:double"&gt;0.26285687&lt;/D&gt;&lt;D xsi:type="xsd:double"&gt;0.25851402&lt;/D&gt;&lt;D xsi:type="xsd:double"&gt;0.2571426&lt;/D&gt;&lt;D xsi:type="xsd:double"&gt;0.2571426&lt;/D&gt;&lt;D xsi:type="xsd:double"&gt;0.25708547&lt;/D&gt;&lt;D xsi:type="xsd:double"&gt;0.2588569&lt;/D&gt;&lt;D xsi:type="xsd:double"&gt;0.25708547&lt;/D&gt;&lt;D xsi:type="xsd:double"&gt;0.2571426&lt;/D&gt;&lt;D xsi:type="xsd:double"&gt;0.2591426&lt;/D&gt;&lt;D xsi:type="xsd:double"&gt;0.25708547&lt;/D&gt;&lt;D xsi:type="xsd:double"&gt;0.25022832&lt;/D&gt;&lt;D xsi:type="xsd:double"&gt;0.2535426&lt;/D&gt;&lt;D xsi:type="xsd:double"&gt;0.25377116&lt;/D&gt;&lt;D xsi:type="xsd:double"&gt;0.2571426&lt;/D&gt;&lt;D xsi:type="xsd:double"&gt;0.24948546&lt;/D&gt;&lt;D xsi:type="xsd:double"&gt;0.2571426&lt;/D&gt;&lt;D xsi:type="xsd:double"&gt;0.24879976&lt;/D&gt;&lt;D xsi:type="xsd:double"&gt;0.23582834&lt;/D&gt;&lt;D xsi:type="xsd:double"&gt;0.23571405&lt;/D&gt;&lt;D xsi:type="xsd:double"&gt;0.2484569&lt;/D&gt;&lt;D xsi:type="xsd:double"&gt;0.24851403&lt;/D&gt;&lt;D xsi:type="xsd:double"&gt;0.23422834&lt;/D&gt;&lt;D xsi:type="xsd:double"&gt;0.2401712&lt;/D&gt;&lt;D xsi:type="xsd:double"&gt;0.23411405&lt;/D&gt;&lt;D xsi:type="xsd:double"&gt;0.2428569&lt;/D&gt;&lt;D xsi:type="xsd:double"&gt;0.24531405&lt;/D&gt;&lt;D xsi:type="xsd:double"&gt;0.2514283&lt;/D&gt;&lt;D xsi:type="xsd:double"&gt;0.25999975&lt;/D&gt;&lt;D xsi:type="xsd:double"&gt;0.28279972&lt;/D&gt;&lt;D xsi:type="xsd:double"&gt;0.29028544&lt;/D&gt;&lt;D xsi:type="xsd:double"&gt;0.29028544&lt;/D&gt;&lt;D xsi:type="xsd:double"&gt;0.282914&lt;/D&gt;&lt;D xsi:type="xsd:double"&gt;0.27714258&lt;/D&gt;&lt;D xsi:type="xsd:double"&gt;0.25942832&lt;/D&gt;&lt;D xsi:type="xsd:double"&gt;0.2447&lt;/D&gt;&lt;D xsi:type="xsd:double"&gt;0.2477&lt;/D&gt;&lt;D xsi:type="xsd:double"&gt;0.2438&lt;/D&gt;&lt;D xsi:type="xsd:double"&gt;0.2375&lt;/D&gt;&lt;D xsi:type="xsd:double"&gt;0.244&lt;/D&gt;&lt;D xsi:type="xsd:double"&gt;0.2358&lt;/D&gt;&lt;D xsi:type="xsd:double"&gt;0.229&lt;/D&gt;&lt;D xsi:type="xsd:double"&gt;0.2279&lt;/D&gt;&lt;D xsi:type="xsd:double"&gt;0.226&lt;/D&gt;&lt;D xsi:type="xsd:double"&gt;0.2301&lt;/D&gt;&lt;D xsi:type="xsd:double"&gt;0.23&lt;/D&gt;&lt;D xsi:type="xsd:double"&gt;0.2349&lt;/D&gt;&lt;D xsi:type="xsd:double"&gt;0.2276&lt;/D&gt;&lt;D xsi:type="xsd:double"&gt;0.2232&lt;/D&gt;&lt;D xsi:type="xsd:double"&gt;0.2186&lt;/D&gt;&lt;D xsi:type="xsd:double"&gt;0.226&lt;/D&gt;&lt;D xsi:type="xsd:double"&gt;0.2251&lt;/D&gt;&lt;D xsi:type="xsd:double"&gt;0.2256&lt;/D&gt;&lt;D xsi:type="xsd:double"&gt;0.22&lt;/D&gt;&lt;D xsi:type="xsd:double"&gt;0.219&lt;/D&gt;&lt;D xsi:type="xsd:double"&gt;0.2146&lt;/D&gt;&lt;D xsi:type="xsd:double"&gt;0.1877&lt;/D&gt;&lt;D xsi:type="xsd:double"&gt;0.1641&lt;/D&gt;&lt;D xsi:type="xsd:double"&gt;0.166&lt;/D&gt;&lt;D xsi:type="xsd:double"&gt;0.1655&lt;/D&gt;&lt;D xsi:type="xsd:double"&gt;0.16&lt;/D&gt;&lt;D xsi:type="xsd:double"&gt;0.1673&lt;/D&gt;&lt;D xsi:type="xsd:double"&gt;0.1732&lt;/D&gt;&lt;D xsi:type="xsd:double"&gt;0.181&lt;/D&gt;&lt;D xsi:type="xsd:double"&gt;0.1812&lt;/D&gt;&lt;D xsi:type="xsd:double"&gt;0.1841&lt;/D&gt;&lt;D xsi:type="xsd:double"&gt;0.1799&lt;/D&gt;&lt;D xsi:type="xsd:double"&gt;0.1837&lt;/D&gt;&lt;D xsi:type="xsd:double"&gt;0.1825&lt;/D&gt;&lt;D xsi:type="xsd:double"&gt;0.1849&lt;/D&gt;&lt;D xsi:type="xsd:double"&gt;0.1802&lt;/D&gt;&lt;D xsi:type="xsd:double"&gt;0.1766&lt;/D&gt;&lt;D xsi:type="xsd:double"&gt;0.18&lt;/D&gt;&lt;D xsi:type="xsd:double"&gt;0.1796&lt;/D&gt;&lt;D xsi:type="xsd:double"&gt;0.1804&lt;/D&gt;&lt;D xsi:type="xsd:double"&gt;0.1828&lt;/D&gt;&lt;D xsi:type="xsd:double"&gt;0.1829&lt;/D&gt;&lt;D xsi:type="xsd:double"&gt;0.1821&lt;/D&gt;&lt;D xsi:type="xsd:double"&gt;0.1803&lt;/D&gt;&lt;D xsi:type="xsd:double"&gt;0.1811&lt;/D&gt;&lt;D xsi:type="xsd:double"&gt;0.1816&lt;/D&gt;&lt;D xsi:type="xsd:double"&gt;0.1872&lt;/D&gt;&lt;D xsi:type="xsd:double"&gt;0.2087&lt;/D&gt;&lt;D xsi:type="xsd:double"&gt;0.2052&lt;/D&gt;&lt;D xsi:type="xsd:double"&gt;0.1985&lt;/D&gt;&lt;D xsi:type="xsd:double"&gt;0.205&lt;/D&gt;&lt;D xsi:type="xsd:double"&gt;0.2008&lt;/D&gt;&lt;D xsi:type="xsd:double"&gt;0.1969&lt;/D&gt;&lt;D xsi:type="xsd:double"&gt;0.2&lt;/D&gt;&lt;D xsi:type="xsd:double"&gt;0.199&lt;/D&gt;&lt;D xsi:type="xsd:double"&gt;0.2001&lt;/D&gt;&lt;D xsi:type="xsd:double"&gt;0.2032&lt;/D&gt;&lt;D xsi:type="xsd:double"&gt;0.2007&lt;/D&gt;&lt;D xsi:type="xsd:double"&gt;0.2024&lt;/D&gt;&lt;D xsi:type="xsd:double"&gt;0.2021&lt;/D&gt;&lt;D xsi:type="xsd:double"&gt;0.1997&lt;/D&gt;&lt;D xsi:type="xsd:double"&gt;0.1992&lt;/D&gt;&lt;D xsi:type="xsd:double"&gt;0.1993&lt;/D&gt;&lt;D xsi:type="xsd:double"&gt;0.205&lt;/D&gt;&lt;D xsi:type="xsd:double"&gt;0.2186&lt;/D&gt;&lt;D xsi:type="xsd:double"&gt;0.2167&lt;/D&gt;&lt;D xsi:type="xsd:double"&gt;0.2137&lt;/D&gt;&lt;D xsi:type="xsd:double"&gt;0.2107&lt;/D&gt;&lt;D xsi:type="xsd:double"&gt;0.2176&lt;/D&gt;&lt;D xsi:type="xsd:double"&gt;0.2389&lt;/D&gt;&lt;D xsi:type="xsd:double"&gt;0.2403&lt;/D&gt;&lt;D xsi:type="xsd:double"&gt;0.2281&lt;/D&gt;&lt;D xsi:type="xsd:double"&gt;0.2335&lt;/D&gt;&lt;D xsi:type="xsd:double"&gt;0.2306&lt;/D&gt;&lt;D xsi:type="xsd:double"&gt;0.2287&lt;/D&gt;&lt;D xsi:type="xsd:double"&gt;0.2335&lt;/D&gt;&lt;D xsi:type="xsd:double"&gt;0.2375&lt;/D&gt;&lt;D xsi:type="xsd:double"&gt;0.2409&lt;/D&gt;&lt;D xsi:type="xsd:double"&gt;0.2363&lt;/D&gt;&lt;D xsi:type="xsd:double"&gt;0.2355&lt;/D&gt;&lt;D xsi:type="xsd:double"&gt;0.2391&lt;/D&gt;&lt;D xsi:type="xsd:double"&gt;0.2386&lt;/D&gt;&lt;D xsi:type="xsd:double"&gt;0.2399&lt;/D&gt;&lt;D xsi:type="xsd:double"&gt;0.236&lt;/D&gt;&lt;D xsi:type="xsd:double"&gt;0.2339&lt;/D&gt;&lt;D xsi:type="xsd:double"&gt;0.2319&lt;/D&gt;&lt;D xsi:type="xsd:double"&gt;0.229&lt;/D&gt;&lt;D xsi:type="xsd:double"&gt;0.2321&lt;/D&gt;&lt;D xsi:type="xsd:double"&gt;0.2267&lt;/D&gt;&lt;D xsi:type="xsd:double"&gt;0.2265&lt;/D&gt;&lt;D xsi:type="xsd:double"&gt;0.2199&lt;/D&gt;&lt;D xsi:type="xsd:double"&gt;0.2162&lt;/D&gt;&lt;D xsi:type="xsd:double"&gt;0.22&lt;/D&gt;&lt;D xsi:type="xsd:double"&gt;0.225&lt;/D&gt;&lt;D xsi:type="xsd:double"&gt;0.2216&lt;/D&gt;&lt;D xsi:type="xsd:double"&gt;0.2127&lt;/D&gt;&lt;D xsi:type="xsd:double"&gt;0.2136&lt;/D&gt;&lt;D xsi:type="xsd:double"&gt;0.2158&lt;/D&gt;&lt;D xsi:type="xsd:double"&gt;0.2125&lt;/D&gt;&lt;D xsi:type="xsd:double"&gt;0.2115&lt;/D&gt;&lt;D xsi:type="xsd:double"&gt;0.2145&lt;/D&gt;&lt;D xsi:type="xsd:double"&gt;0.2138&lt;/D&gt;&lt;D xsi:type="xsd:double"&gt;0.203&lt;/D&gt;&lt;D xsi:type="xsd:double"&gt;0.205&lt;/D&gt;&lt;D xsi:type="xsd:double"&gt;0.2121&lt;/D&gt;&lt;D xsi:type="xsd:double"&gt;0.2114&lt;/D&gt;&lt;D xsi:type="xsd:double"&gt;0.2071&lt;/D&gt;&lt;D xsi:type="xsd:double"&gt;0.209&lt;/D&gt;&lt;D xsi:type="xsd:double"&gt;0.1985&lt;/D&gt;&lt;D xsi:type="xsd:double"&gt;0.2035&lt;/D&gt;&lt;D xsi:type="xsd:double"&gt;0.202&lt;/D&gt;&lt;D xsi:type="xsd:double"&gt;0.21&lt;/D&gt;&lt;D xsi:type="xsd:double"&gt;0.2075&lt;/D&gt;&lt;D xsi:type="xsd:double"&gt;0.2055&lt;/D&gt;&lt;D xsi:type="xsd:double"&gt;0.2036&lt;/D&gt;&lt;D xsi:type="xsd:double"&gt;0.1988&lt;/D&gt;&lt;D xsi:type="xsd:double"&gt;0.2031&lt;/D&gt;&lt;D xsi:type="xsd:double"&gt;0.2039&lt;/D&gt;&lt;D xsi:type="xsd:double"&gt;0.205&lt;/D&gt;&lt;D xsi:type="xsd:double"&gt;0.2046&lt;/D&gt;&lt;D xsi:type="xsd:double"&gt;0.2005&lt;/D&gt;&lt;D xsi:type="xsd:double"&gt;0.2039&lt;/D&gt;&lt;D xsi:type="xsd:double"&gt;0.2027&lt;/D&gt;&lt;D xsi:type="xsd:double"&gt;0.2017&lt;/D&gt;&lt;D xsi:type="xsd:double"&gt;0.2019&lt;/D&gt;&lt;D xsi:type="xsd:double"&gt;0.2009&lt;/D&gt;&lt;D xsi:type="xsd:double"&gt;0.1979&lt;/D&gt;&lt;D xsi:type="xsd:double"&gt;0.202&lt;/D&gt;&lt;D xsi:type="xsd:double"&gt;0.2064&lt;/D&gt;&lt;D xsi:type="xsd:double"&gt;0.2007&lt;/D&gt;&lt;D xsi:type="xsd:double"&gt;0.2046&lt;/D&gt;&lt;D xsi:type="xsd:double"&gt;0.201&lt;/D&gt;&lt;D xsi:type="xsd:double"&gt;0.2031&lt;/D&gt;&lt;D xsi:type="xsd:double"&gt;0.203&lt;/D&gt;&lt;D xsi:type="xsd:double"&gt;0.2032&lt;/D&gt;&lt;D xsi:type="xsd:double"&gt;0.2022&lt;/D&gt;&lt;D xsi:type="xsd:double"&gt;0.2034&lt;/D&gt;&lt;D xsi:type="xsd:double"&gt;0.203&lt;/D&gt;&lt;D xsi:type="xsd:double"&gt;0.2&lt;/D&gt;&lt;D xsi:type="xsd:double"&gt;0.2022&lt;/D&gt;&lt;D xsi:type="xsd:double"&gt;0.2035&lt;/D&gt;&lt;D xsi:type="xsd:double"&gt;0.2137&lt;/D&gt;&lt;D xsi:type="xsd:double"&gt;0.2118&lt;/D&gt;&lt;D xsi:type="xsd:double"&gt;0.212&lt;/D&gt;&lt;D xsi:type="xsd:double"&gt;0.205&lt;/D&gt;&lt;D xsi:type="xsd:double"&gt;0.2114&lt;/D&gt;&lt;D xsi:type="xsd:double"&gt;0.2078&lt;/D&gt;&lt;D xsi:type="xsd:double"&gt;0.2087&lt;/D&gt;&lt;D xsi:type="xsd:double"&gt;0.208&lt;/D&gt;&lt;D xsi:type="xsd:double"&gt;0.2096&lt;/D&gt;&lt;D xsi:type="xsd:double"&gt;0.2114&lt;/D&gt;&lt;D xsi:type="xsd:double"&gt;0.207&lt;/D&gt;&lt;D xsi:type="xsd:double"&gt;0.2052&lt;/D&gt;&lt;D xsi:type="xsd:double"&gt;0.2071&lt;/D&gt;&lt;D xsi:type="xsd:double"&gt;0.2115&lt;/D&gt;&lt;D xsi:type="xsd:double"&gt;0.2093&lt;/D&gt;&lt;D xsi:type="xsd:double"&gt;0.2027&lt;/D&gt;&lt;D xsi:type="xsd:double"&gt;0.2&lt;/D&gt;&lt;D xsi:type="xsd:double"&gt;0.203&lt;/D&gt;&lt;D xsi:type="xsd:double"&gt;0.1982&lt;/D&gt;&lt;D xsi:type="xsd:double"&gt;0.1959&lt;/D&gt;&lt;D xsi:type="xsd:double"&gt;0.1935&lt;/D&gt;&lt;D xsi:type="xsd:double"&gt;0.194&lt;/D&gt;&lt;D xsi:type="xsd:double"&gt;0.193&lt;/D&gt;&lt;D xsi:type="xsd:double"&gt;0.193&lt;/D&gt;&lt;D xsi:type="xsd:double"&gt;0.1882&lt;/D&gt;&lt;D xsi:type="xsd:double"&gt;0.19&lt;/D&gt;&lt;D xsi:type="xsd:double"&gt;0.189&lt;/D&gt;&lt;D xsi:type="xsd:double"&gt;0.1895&lt;/D&gt;&lt;D xsi:type="xsd:double"&gt;0.188&lt;/D&gt;&lt;D xsi:type="xsd:double"&gt;0.1871&lt;/D&gt;&lt;D xsi:type="xsd:double"&gt;0.185&lt;/D&gt;&lt;D xsi:type="xsd:double"&gt;0.1881&lt;/D&gt;&lt;D xsi:type="xsd:double"&gt;0.1894&lt;/D&gt;&lt;D xsi:type="xsd:double"&gt;0.1894&lt;/D&gt;&lt;D xsi:type="xsd:double"&gt;0.1829&lt;/D&gt;&lt;D xsi:type="xsd:double"&gt;0.181&lt;/D&gt;&lt;D xsi:type="xsd:double"&gt;0.1855&lt;/D&gt;&lt;D xsi:type="xsd:double"&gt;0.183&lt;/D&gt;&lt;D xsi:type="xsd:double"&gt;0.1779&lt;/D&gt;&lt;D xsi:type="xsd:double"&gt;0.1814&lt;/D&gt;&lt;D xsi:type="xsd:double"&gt;0.1786&lt;/D&gt;&lt;D xsi:type="xsd:double"&gt;0.1794&lt;/D&gt;&lt;D xsi:type="xsd:double"&gt;0.18&lt;/D&gt;&lt;D xsi:type="xsd:double"&gt;0.1794&lt;/D&gt;&lt;D xsi:type="xsd:double"&gt;0.1827&lt;/D&gt;&lt;D xsi:type="xsd:double"&gt;0.1779&lt;/D&gt;&lt;D xsi:type="xsd:double"&gt;0.179&lt;/D&gt;&lt;D xsi:type="xsd:double"&gt;0.1829&lt;/D&gt;&lt;D xsi:type="xsd:double"&gt;0.178&lt;/D&gt;&lt;D xsi:type="xsd:double"&gt;0.1808&lt;/D&gt;&lt;D xsi:type="xsd:double"&gt;0.18&lt;/D&gt;&lt;D xsi:type="xsd:double"&gt;0.181&lt;/D&gt;&lt;D xsi:type="xsd:double"&gt;0.182&lt;/D&gt;&lt;D xsi:type="xsd:double"&gt;0.175&lt;/D&gt;&lt;D xsi:type="xsd:double"&gt;0.173&lt;/D&gt;&lt;D xsi:type="xsd:double"&gt;0.1705&lt;/D&gt;&lt;D xsi:type="xsd:double"&gt;0.1734&lt;/D&gt;&lt;D xsi:type="xsd:double"&gt;0.1776&lt;/D&gt;&lt;D xsi:type="xsd:double"&gt;0.175&lt;/D&gt;&lt;D xsi:type="xsd:double"&gt;0.1701&lt;/D&gt;&lt;D xsi:type="xsd:double"&gt;0.1718&lt;/D&gt;&lt;D xsi:type="xsd:double"&gt;0.17&lt;/D&gt;&lt;D xsi:type="xsd:double"&gt;0.171&lt;/D&gt;&lt;D xsi:type="xsd:double"&gt;0.1757&lt;/D&gt;&lt;D xsi:type="xsd:double"&gt;0.1762&lt;/D&gt;&lt;D xsi:type="xsd:double"&gt;0.178&lt;/D&gt;&lt;D xsi:type="xsd:double"&gt;0.1779&lt;/D&gt;&lt;D xsi:type="xsd:double"&gt;0.1769&lt;/D&gt;&lt;D xsi:type="xsd:double"&gt;0.1952&lt;/D&gt;&lt;D xsi:type="xsd:double"&gt;0.1934&lt;/D&gt;&lt;D xsi:type="xsd:double"&gt;0.1929&lt;/D&gt;&lt;D xsi:type="xsd:double"&gt;0.1969&lt;/D&gt;&lt;D xsi:type="xsd:double"&gt;0.1992&lt;/D&gt;&lt;D xsi:type="xsd:double"&gt;0.1925&lt;/D&gt;&lt;D xsi:type="xsd:double"&gt;0.1938&lt;/D&gt;&lt;D xsi:type="xsd:double"&gt;0.192&lt;/D&gt;&lt;D xsi:type="xsd:double"&gt;0.1911&lt;/D&gt;&lt;D xsi:type="xsd:double"&gt;0.1978&lt;/D&gt;&lt;D xsi:type="xsd:double"&gt;0.1935&lt;/D&gt;&lt;D xsi:type="xsd:double"&gt;0.1965&lt;/D&gt;&lt;D xsi:type="xsd:double"&gt;0.2094&lt;/D&gt;&lt;D xsi:type="xsd:double"&gt;0.2062&lt;/D&gt;&lt;D xsi:type="xsd:double"&gt;0.206&lt;/D&gt;&lt;D xsi:type="xsd:double"&gt;0.209&lt;/D&gt;&lt;D xsi:type="xsd:double"&gt;0.2083&lt;/D&gt;&lt;D xsi:type="xsd:double"&gt;0.2119&lt;/D&gt;&lt;D xsi:type="xsd:double"&gt;0.2106&lt;/D&gt;&lt;D xsi:type="xsd:double"&gt;0.2108&lt;/D&gt;&lt;D xsi:type="xsd:double"&gt;0.2316&lt;/D&gt;&lt;D xsi:type="xsd:double"&gt;0.23&lt;/D&gt;&lt;D xsi:type="xsd:double"&gt;0.235&lt;/D&gt;&lt;D xsi:type="xsd:double"&gt;0.2337&lt;/D&gt;&lt;D xsi:type="xsd:double"&gt;0.2328&lt;/D&gt;&lt;D xsi:type="xsd:double"&gt;0.2282&lt;/D&gt;&lt;D xsi:type="xsd:double"&gt;0.2349&lt;/D&gt;&lt;D xsi:type="xsd:double"&gt;0.2303&lt;/D&gt;&lt;D xsi:type="xsd:double"&gt;0.232&lt;/D&gt;&lt;D xsi:type="xsd:double"&gt;0.2332&lt;/D&gt;&lt;D xsi:type="xsd:double"&gt;0.2349&lt;/D&gt;&lt;D xsi:type="xsd:double"&gt;0.2326&lt;/D&gt;&lt;D xsi:type="xsd:double"&gt;0.2235&lt;/D&gt;&lt;D xsi:type="xsd:double"&gt;0.2158&lt;/D&gt;&lt;D xsi:type="xsd:double"&gt;0.216&lt;/D&gt;&lt;D xsi:type="xsd:double"&gt;0.2123&lt;/D&gt;&lt;D xsi:type="xsd:double"&gt;0.21&lt;/D&gt;&lt;D xsi:type="xsd:double"&gt;0.2031&lt;/D&gt;&lt;D xsi:type="xsd:double"&gt;0.2033&lt;/D&gt;&lt;D xsi:type="xsd:double"&gt;0.2034&lt;/D&gt;&lt;D xsi:type="xsd:double"&gt;0.2034&lt;/D&gt;&lt;D xsi:type="xsd:double"&gt;0.2039&lt;/D&gt;&lt;D xsi:type="xsd:double"&gt;0.206&lt;/D&gt;&lt;D xsi:type="xsd:double"&gt;0.2007&lt;/D&gt;&lt;D xsi:type="xsd:double"&gt;0.1985&lt;/D&gt;&lt;D xsi:type="xsd:double"&gt;0.1962&lt;/D&gt;&lt;D xsi:type="xsd:double"&gt;0.194&lt;/D&gt;&lt;D xsi:type="xsd:double"&gt;0.1949&lt;/D&gt;&lt;D xsi:type="xsd:double"&gt;0.1947&lt;/D&gt;&lt;D xsi:type="xsd:double"&gt;0.1945&lt;/D&gt;&lt;D xsi:type="xsd:double"&gt;0.197&lt;/D&gt;&lt;D xsi:type="xsd:double"&gt;0.195&lt;/D&gt;&lt;D xsi:type="xsd:double"&gt;0.195&lt;/D&gt;&lt;D xsi:type="xsd:double"&gt;0.1934&lt;/D&gt;&lt;D xsi:type="xsd:double"&gt;0.193&lt;/D&gt;&lt;D xsi:type="xsd:double"&gt;0.1973&lt;/D&gt;&lt;D xsi:type="xsd:double"&gt;0.1946&lt;/D&gt;&lt;D xsi:type="xsd:double"&gt;0.201&lt;/D&gt;&lt;D xsi:type="xsd:double"&gt;0.1993&lt;/D&gt;&lt;D xsi:type="xsd:double"&gt;0.202&lt;/D&gt;&lt;D xsi:type="xsd:double"&gt;0.2025&lt;/D&gt;&lt;D xsi:type="xsd:double"&gt;0.1985&lt;/D&gt;&lt;D xsi:type="xsd:double"&gt;0.1992&lt;/D&gt;&lt;D xsi:type="xsd:double"&gt;0.2015&lt;/D&gt;&lt;D xsi:type="xsd:double"&gt;0.1965&lt;/D&gt;&lt;D xsi:type="xsd:double"&gt;0.2038&lt;/D&gt;&lt;D xsi:type="xsd:double"&gt;0.2099&lt;/D&gt;&lt;D xsi:type="xsd:double"&gt;0.213&lt;/D&gt;&lt;D xsi:type="xsd:double"&gt;0.2101&lt;/D&gt;&lt;D xsi:type="xsd:double"&gt;0.2127&lt;/D&gt;&lt;D xsi:type="xsd:double"&gt;0.207&lt;/D&gt;&lt;D xsi:type="xsd:double"&gt;0.2056&lt;/D&gt;&lt;D xsi:type="xsd:double"&gt;0.2025&lt;/D&gt;&lt;D xsi:type="xsd:double"&gt;0.2089&lt;/D&gt;&lt;D xsi:type="xsd:double"&gt;0.2077&lt;/D&gt;&lt;D xsi:type="xsd:double"&gt;0.2054&lt;/D&gt;&lt;D xsi:type="xsd:double"&gt;0.2065&lt;/D&gt;&lt;D xsi:type="xsd:double"&gt;0.2039&lt;/D&gt;&lt;D xsi:type="xsd:double"&gt;0.2049&lt;/D&gt;&lt;D xsi:type="xsd:double"&gt;0.2048&lt;/D&gt;&lt;D xsi:type="xsd:double"&gt;0.2069&lt;/D&gt;&lt;D xsi:type="xsd:double"&gt;0.2032&lt;/D&gt;&lt;D xsi:type="xsd:double"&gt;0.2069&lt;/D&gt;&lt;D xsi:type="xsd:double"&gt;0.2065&lt;/D&gt;&lt;D xsi:type="xsd:double"&gt;0.2072&lt;/D&gt;&lt;D xsi:type="xsd:double"&gt;0.2069&lt;/D&gt;&lt;D xsi:type="xsd:double"&gt;0.206&lt;/D&gt;&lt;D xsi:type="xsd:double"&gt;0.2053&lt;/D&gt;&lt;D xsi:type="xsd:double"&gt;0.2029&lt;/D&gt;&lt;D xsi:type="xsd:double"&gt;0.2039&lt;/D&gt;&lt;D xsi:type="xsd:double"&gt;0.2&lt;/D&gt;&lt;D xsi:type="xsd:double"&gt;0.1971&lt;/D&gt;&lt;D xsi:type="xsd:double"&gt;0.1941&lt;/D&gt;&lt;D xsi:type="xsd:double"&gt;0.196&lt;/D&gt;&lt;D xsi:type="xsd:double"&gt;0.1943&lt;/D&gt;&lt;D xsi:type="xsd:double"&gt;0.1931&lt;/D&gt;&lt;D xsi:type="xsd:double"&gt;0.195&lt;/D&gt;&lt;D xsi:type="xsd:double"&gt;0.1954&lt;/D&gt;&lt;D xsi:type="xsd:double"&gt;0.1927&lt;/D&gt;&lt;D xsi:type="xsd:double"&gt;0.1935&lt;/D&gt;&lt;D xsi:type="xsd:double"&gt;0.1927&lt;/D&gt;&lt;D xsi:type="xsd:double"&gt;0.1927&lt;/D&gt;&lt;D xsi:type="xsd:double"&gt;0.1954&lt;/D&gt;&lt;D xsi:type="xsd:double"&gt;0.2046&lt;/D&gt;&lt;D xsi:type="xsd:double"&gt;0.2079&lt;/D&gt;&lt;D xsi:type="xsd:double"&gt;0.2044&lt;/D&gt;&lt;D xsi:type="xsd:double"&gt;0.2078&lt;/D&gt;&lt;D xsi:type="xsd:double"&gt;0.2064&lt;/D&gt;&lt;D xsi:type="xsd:double"&gt;0.206&lt;/D&gt;&lt;D xsi:type="xsd:double"&gt;0.2073&lt;/D&gt;&lt;D xsi:type="xsd:double"&gt;0.2069&lt;/D&gt;&lt;D xsi:type="xsd:double"&gt;0.2061&lt;/D&gt;&lt;D xsi:type="xsd:double"&gt;0.2084&lt;/D&gt;&lt;D xsi:type="xsd:double"&gt;0.2092&lt;/D&gt;&lt;D xsi:type="xsd:double"&gt;0.2121&lt;/D&gt;&lt;D xsi:type="xsd:double"&gt;0.206&lt;/D&gt;&lt;D xsi:type="xsd:double"&gt;0.2054&lt;/D&gt;&lt;D xsi:type="xsd:double"&gt;0.2046&lt;/D&gt;&lt;D xsi:type="xsd:double"&gt;0.2065&lt;/D&gt;&lt;D xsi:type="xsd:double"&gt;0.205&lt;/D&gt;&lt;D xsi:type="xsd:double"&gt;0.21&lt;/D&gt;&lt;D xsi:type="xsd:double"&gt;0.205&lt;/D&gt;&lt;D xsi:type="xsd:double"&gt;0.2139&lt;/D&gt;&lt;D xsi:type="xsd:double"&gt;0.2136&lt;/D&gt;&lt;D xsi:type="xsd:double"&gt;0.214&lt;/D&gt;&lt;D xsi:type="xsd:double"&gt;0.2165&lt;/D&gt;&lt;D xsi:type="xsd:double"&gt;0.2152&lt;/D&gt;&lt;D xsi:type="xsd:double"&gt;0.214&lt;/D&gt;&lt;D xsi:type="xsd:double"&gt;0.2194&lt;/D&gt;&lt;D xsi:type="xsd:double"&gt;0.2189&lt;/D&gt;&lt;D xsi:type="xsd:double"&gt;0.221&lt;/D&gt;&lt;D xsi:type="xsd:double"&gt;0.225&lt;/D&gt;&lt;D xsi:type="xsd:double"&gt;0.262&lt;/D&gt;&lt;D xsi:type="xsd:double"&gt;0.262&lt;/D&gt;&lt;D xsi:type="xsd:double"&gt;0.269&lt;/D&gt;&lt;D xsi:type="xsd:double"&gt;0.264&lt;/D&gt;&lt;D xsi:type="xsd:double"&gt;0.253&lt;/D&gt;&lt;D xsi:type="xsd:double"&gt;0.261&lt;/D&gt;&lt;D xsi:type="xsd:double"&gt;0.2639&lt;/D&gt;&lt;D xsi:type="xsd:double"&gt;0.2637&lt;/D&gt;&lt;D xsi:type="xsd:double"&gt;0.2605&lt;/D&gt;&lt;D xsi:type="xsd:double"&gt;0.2625&lt;/D&gt;&lt;D xsi:type="xsd:double"&gt;0.2629&lt;/D&gt;&lt;D xsi:type="xsd:double"&gt;0.2849&lt;/D&gt;&lt;D xsi:type="xsd:double"&gt;0.2751&lt;/D&gt;&lt;D xsi:type="xsd:double"&gt;0.2935&lt;/D&gt;&lt;D xsi:type="xsd:double"&gt;0.3154&lt;/D&gt;&lt;D xsi:type="xsd:double"&gt;0.318&lt;/D&gt;&lt;D xsi:type="xsd:double"&gt;0.3147&lt;/D&gt;&lt;D xsi:type="xsd:double"&gt;0.2986&lt;/D&gt;&lt;D xsi:type="xsd:double"&gt;0.28&lt;/D&gt;&lt;D xsi:type="xsd:double"&gt;0.288&lt;/D&gt;&lt;D xsi:type="xsd:double"&gt;0.302&lt;/D&gt;&lt;D xsi:type="xsd:double"&gt;0.303&lt;/D&gt;&lt;D xsi:type="xsd:double"&gt;0.3075&lt;/D&gt;&lt;D xsi:type="xsd:double"&gt;0.3081&lt;/D&gt;&lt;D xsi:type="xsd:double"&gt;0.3039&lt;/D&gt;&lt;D xsi:type="xsd:double"&gt;0.3033&lt;/D&gt;&lt;D xsi:type="xsd:double"&gt;0.309&lt;/D&gt;&lt;D xsi:type="xsd:double"&gt;0.3115&lt;/D&gt;&lt;D xsi:type="xsd:double"&gt;0.3149&lt;/D&gt;&lt;D xsi:type="xsd:double"&gt;0.3199&lt;/D&gt;&lt;D xsi:type="xsd:double"&gt;0.316&lt;/D&gt;&lt;D xsi:type="xsd:double"&gt;0.305&lt;/D&gt;&lt;D xsi:type="xsd:double"&gt;0.3031&lt;/D&gt;&lt;D xsi:type="xsd:double"&gt;0.2935&lt;/D&gt;&lt;D xsi:type="xsd:double"&gt;0.3031&lt;/D&gt;&lt;D xsi:type="xsd:double"&gt;0.3005&lt;/D&gt;&lt;D xsi:type="xsd:double"&gt;0.3136&lt;/D&gt;&lt;D xsi:type="xsd:double"&gt;0.309&lt;/D&gt;&lt;D xsi:type="xsd:double"&gt;0.3105&lt;/D&gt;&lt;D xsi:type="xsd:double"&gt;0.364&lt;/D&gt;&lt;D xsi:type="xsd:double"&gt;0.3497&lt;/D&gt;&lt;D xsi:type="xsd:double"&gt;0.3693&lt;/D&gt;&lt;D xsi:type="xsd:double"&gt;0.375&lt;/D&gt;&lt;D xsi:type="xsd:double"&gt;0.3746&lt;/D&gt;&lt;D xsi:type="xsd:double"&gt;0.398&lt;/D&gt;&lt;D xsi:type="xsd:double"&gt;0.443&lt;/D&gt;&lt;D xsi:type="xsd:double"&gt;0.482&lt;/D&gt;&lt;D xsi:type="xsd:double"&gt;0.4886&lt;/D&gt;&lt;D xsi:type="xsd:double"&gt;0.4878&lt;/D&gt;&lt;D xsi:type="xsd:double"&gt;0.486&lt;/D&gt;&lt;D xsi:type="xsd:double"&gt;0.497&lt;/D&gt;&lt;D xsi:type="xsd:double"&gt;0.52&lt;/D&gt;&lt;D xsi:type="xsd:double"&gt;0.528&lt;/D&gt;&lt;D xsi:type="xsd:double"&gt;0.52&lt;/D&gt;&lt;D xsi:type="xsd:double"&gt;0.5075&lt;/D&gt;&lt;D xsi:type="xsd:double"&gt;0.5215&lt;/D&gt;&lt;D xsi:type="xsd:double"&gt;0.52&lt;/D&gt;&lt;D xsi:type="xsd:double"&gt;0.513&lt;/D&gt;&lt;D xsi:type="xsd:double"&gt;0.525&lt;/D&gt;&lt;D xsi:type="xsd:double"&gt;0.596&lt;/D&gt;&lt;D xsi:type="xsd:double"&gt;0.6&lt;/D&gt;&lt;D xsi:type="xsd:double"&gt;0.604&lt;/D&gt;&lt;D xsi:type="xsd:double"&gt;0.62&lt;/D&gt;&lt;D xsi:type="xsd:double"&gt;0.592&lt;/D&gt;&lt;D xsi:type="xsd:double"&gt;0.577&lt;/D&gt;&lt;D xsi:type="xsd:double"&gt;0.594&lt;/D&gt;&lt;D xsi:type="xsd:double"&gt;0.581&lt;/D&gt;&lt;D xsi:type="xsd:double"&gt;0.5885&lt;/D&gt;&lt;D xsi:type="xsd:double"&gt;0.6035&lt;/D&gt;&lt;D xsi:type="xsd:double"&gt;0.607&lt;/D&gt;&lt;D xsi:type="xsd:double"&gt;0.591&lt;/D&gt;&lt;D xsi:type="xsd:double"&gt;0.584&lt;/D&gt;&lt;D xsi:type="xsd:double"&gt;0.593&lt;/D&gt;&lt;D xsi:type="xsd:double"&gt;0.5885&lt;/D&gt;&lt;D xsi:type="xsd:double"&gt;0.5785&lt;/D&gt;&lt;D xsi:type="xsd:double"&gt;0.583&lt;/D&gt;&lt;D xsi:type="xsd:double"&gt;0.5735&lt;/D&gt;&lt;D xsi:type="xsd:double"&gt;0.57&lt;/D&gt;&lt;D xsi:type="xsd:double"&gt;0.555&lt;/D&gt;&lt;D xsi:type="xsd:double"&gt;0.5405&lt;/D&gt;&lt;D xsi:type="xsd:double"&gt;0.54&lt;/D&gt;&lt;D xsi:type="xsd:double"&gt;0.574&lt;/D&gt;&lt;D xsi:type="xsd:double"&gt;0.5665&lt;/D&gt;&lt;D xsi:type="xsd:double"&gt;0.5735&lt;/D&gt;&lt;D xsi:type="xsd:double"&gt;0.561&lt;/D&gt;&lt;D xsi:type="xsd:double"&gt;0.562&lt;/D&gt;&lt;D xsi:type="xsd:double"&gt;0.56&lt;/D&gt;&lt;D xsi:type="xsd:double"&gt;0.5595&lt;/D&gt;&lt;D xsi:type="xsd:double"&gt;0.56&lt;/D&gt;&lt;D xsi:type="xsd:double"&gt;0.53&lt;/D&gt;&lt;D xsi:type="xsd:double"&gt;0.554&lt;/D&gt;&lt;D xsi:type="xsd:double"&gt;0.565&lt;/D&gt;&lt;D xsi:type="xsd:double"&gt;0.5945&lt;/D&gt;&lt;D xsi:type="xsd:double"&gt;0.62&lt;/D&gt;&lt;D xsi:type="xsd:double"&gt;0.648&lt;/D&gt;&lt;D xsi:type="xsd:double"&gt;0.635&lt;/D&gt;&lt;D xsi:type="xsd:double"&gt;0.654&lt;/D&gt;&lt;D xsi:type="xsd:double"&gt;0.632&lt;/D&gt;&lt;D xsi:type="xsd:double"&gt;0.613&lt;/D&gt;&lt;D xsi:type="xsd:double"&gt;0.642&lt;/D&gt;&lt;D xsi:type="xsd:double"&gt;0.6435&lt;/D&gt;&lt;D xsi:type="xsd:double"&gt;0.651&lt;/D&gt;&lt;D xsi:type="xsd:double"&gt;0.6825&lt;/D&gt;&lt;D xsi:type="xsd:double"&gt;0.688&lt;/D&gt;&lt;D xsi:type="xsd:double"&gt;0.67&lt;/D&gt;&lt;D xsi:type="xsd:double"&gt;0.66&lt;/D&gt;&lt;D xsi:type="xsd:double"&gt;0.68&lt;/D&gt;&lt;D xsi:type="xsd:double"&gt;0.674&lt;/D&gt;&lt;D xsi:type="xsd:double"&gt;0.682&lt;/D&gt;&lt;D xsi:type="xsd:double"&gt;0.677&lt;/D&gt;&lt;D xsi:type="xsd:double"&gt;0.6765&lt;/D&gt;&lt;D xsi:type="xsd:double"&gt;0.672&lt;/D&gt;&lt;D xsi:type="xsd:double"&gt;0.672&lt;/D&gt;&lt;D xsi:type="xsd:double"&gt;0.672&lt;/D&gt;&lt;D xsi:type="xsd:double"&gt;0.665&lt;/D&gt;&lt;D xsi:type="xsd:double"&gt;0.646&lt;/D&gt;&lt;D xsi:type="xsd:double"&gt;0.6485&lt;/D&gt;&lt;D xsi:type="xsd:double"&gt;0.627&lt;/D&gt;&lt;D xsi:type="xsd:double"&gt;0.6305&lt;/D&gt;&lt;D xsi:type="xsd:double"&gt;0.615&lt;/D&gt;&lt;D xsi:type="xsd:double"&gt;0.617&lt;/D&gt;&lt;D xsi:type="xsd:double"&gt;0.625&lt;/D&gt;&lt;D xsi:type="xsd:double"&gt;0.625&lt;/D&gt;&lt;D xsi:type="xsd:double"&gt;0.6365&lt;/D&gt;&lt;D xsi:type="xsd:double"&gt;0.647&lt;/D&gt;&lt;D xsi:type="xsd:double"&gt;0.6515&lt;/D&gt;&lt;D xsi:type="xsd:double"&gt;0.65&lt;/D&gt;&lt;D xsi:type="xsd:double"&gt;0.6435&lt;/D&gt;&lt;D xsi:type="xsd:double"&gt;0.656&lt;/D&gt;&lt;D xsi:type="xsd:double"&gt;0.659&lt;/D&gt;&lt;D xsi:type="xsd:double"&gt;0.6675&lt;/D&gt;&lt;D xsi:type="xsd:double"&gt;0.668&lt;/D&gt;&lt;D xsi:type="xsd:double"&gt;0.667&lt;/D&gt;&lt;D xsi:type="xsd:double"&gt;0.666&lt;/D&gt;&lt;D xsi:type="xsd:double"&gt;0.665&lt;/D&gt;&lt;D xsi:type="xsd:double"&gt;0.6455&lt;/D&gt;&lt;D xsi:type="xsd:double"&gt;0.66&lt;/D&gt;&lt;D xsi:type="xsd:double"&gt;0.6415&lt;/D&gt;&lt;D xsi:type="xsd:double"&gt;0.62&lt;/D&gt;&lt;D xsi:type="xsd:double"&gt;0.551&lt;/D&gt;&lt;D xsi:type="xsd:double"&gt;0.568&lt;/D&gt;&lt;D xsi:type="xsd:double"&gt;0.5545&lt;/D&gt;&lt;D xsi:type="xsd:double"&gt;0.5735&lt;/D&gt;&lt;D xsi:type="xsd:double"&gt;0.5675&lt;/D&gt;&lt;D xsi:type="xsd:double"&gt;0.567&lt;/D&gt;&lt;D xsi:type="xsd:double"&gt;0.566&lt;/D&gt;&lt;D xsi:type="xsd:double"&gt;0.59&lt;/D&gt;&lt;D xsi:type="xsd:double"&gt;0.609&lt;/D&gt;&lt;D xsi:type="xsd:double"&gt;0.607&lt;/D&gt;&lt;D xsi:type="xsd:double"&gt;0.632&lt;/D&gt;&lt;D xsi:type="xsd:double"&gt;0.631&lt;/D&gt;&lt;D xsi:type="xsd:double"&gt;0.6285&lt;/D&gt;&lt;D xsi:type="xsd:double"&gt;0.6385&lt;/D&gt;&lt;D xsi:type="xsd:double"&gt;0.63&lt;/D&gt;&lt;D xsi:type="xsd:double"&gt;0.635&lt;/D&gt;&lt;D xsi:type="xsd:double"&gt;0.64&lt;/D&gt;&lt;D xsi:type="xsd:double"&gt;0.6475&lt;/D&gt;&lt;D xsi:type="xsd:double"&gt;0.6395&lt;/D&gt;&lt;D xsi:type="xsd:double"&gt;0.62&lt;/D&gt;&lt;D xsi:type="xsd:double"&gt;0.623&lt;/D&gt;&lt;D xsi:type="xsd:double"&gt;0.62&lt;/D&gt;&lt;D xsi:type="xsd:double"&gt;0.599&lt;/D&gt;&lt;D xsi:type="xsd:double"&gt;0.5955&lt;/D&gt;&lt;D xsi:type="xsd:double"&gt;0.609&lt;/D&gt;&lt;D xsi:type="xsd:double"&gt;0.603&lt;/D&gt;&lt;D xsi:type="xsd:double"&gt;0.587&lt;/D&gt;&lt;D xsi:type="xsd:double"&gt;0.599&lt;/D&gt;&lt;D xsi:type="xsd:double"&gt;0.579&lt;/D&gt;&lt;D xsi:type="xsd:double"&gt;0.5725&lt;/D&gt;&lt;D xsi:type="xsd:double"&gt;0.581&lt;/D&gt;&lt;D xsi:type="xsd:double"&gt;0.59&lt;/D&gt;&lt;D xsi:type="xsd:double"&gt;0.59&lt;/D&gt;&lt;D xsi:type="xsd:double"&gt;0.6035&lt;/D&gt;&lt;D xsi:type="xsd:double"&gt;0.61&lt;/D&gt;&lt;D xsi:type="xsd:double"&gt;0.615&lt;/D&gt;&lt;D xsi:type="xsd:double"&gt;0.61&lt;/D&gt;&lt;D xsi:type="xsd:double"&gt;0.615&lt;/D&gt;&lt;D xsi:type="xsd:double"&gt;0.621&lt;/D&gt;&lt;D xsi:type="xsd:double"&gt;0.607&lt;/D&gt;&lt;D xsi:type="xsd:double"&gt;0.5815&lt;/D&gt;&lt;D xsi:type="xsd:double"&gt;0.5775&lt;/D&gt;&lt;D xsi:type="xsd:double"&gt;0.5885&lt;/D&gt;&lt;D xsi:type="xsd:double"&gt;0.576&lt;/D&gt;&lt;D xsi:type="xsd:double"&gt;0.589&lt;/D&gt;&lt;D xsi:type="xsd:double"&gt;0.588&lt;/D&gt;&lt;D xsi:type="xsd:double"&gt;0.58&lt;/D&gt;&lt;D xsi:type="xsd:double"&gt;0.5845&lt;/D&gt;&lt;D xsi:type="xsd:double"&gt;0.5845&lt;/D&gt;&lt;D xsi:type="xsd:double"&gt;0.585&lt;/D&gt;&lt;D xsi:type="xsd:double"&gt;0.5735&lt;/D&gt;&lt;D xsi:type="xsd:double"&gt;0.579&lt;/D&gt;&lt;D xsi:type="xsd:double"&gt;0.58&lt;/D&gt;&lt;D xsi:type="xsd:double"&gt;0.58&lt;/D&gt;&lt;D xsi:type="xsd:double"&gt;0.5775&lt;/D&gt;&lt;D xsi:type="xsd:double"&gt;0.577&lt;/D&gt;&lt;D xsi:type="xsd:double"&gt;0.577&lt;/D&gt;&lt;D xsi:type="xsd:double"&gt;0.572&lt;/D&gt;&lt;D xsi:type="xsd:double"&gt;0.5695&lt;/D&gt;&lt;D xsi:type="xsd:double"&gt;0.58&lt;/D&gt;&lt;D xsi:type="xsd:double"&gt;0.575&lt;/D&gt;&lt;D xsi:type="xsd:double"&gt;0.565&lt;/D&gt;&lt;D xsi:type="xsd:double"&gt;0.559&lt;/D&gt;&lt;D xsi:type="xsd:double"&gt;0.56&lt;/D&gt;&lt;D xsi:type="xsd:double"&gt;0.571&lt;/D&gt;&lt;D xsi:type="xsd:double"&gt;0.573&lt;/D&gt;&lt;D xsi:type="xsd:double"&gt;0.5665&lt;/D&gt;&lt;D xsi:type="xsd:double"&gt;0.5725&lt;/D&gt;&lt;D xsi:type="xsd:double"&gt;0.5685&lt;/D&gt;&lt;D xsi:type="xsd:double"&gt;0.566&lt;/D&gt;&lt;D xsi:type="xsd:double"&gt;0.5715&lt;/D&gt;&lt;D xsi:type="xsd:double"&gt;0.5675&lt;/D&gt;&lt;D xsi:type="xsd:double"&gt;0.574&lt;/D&gt;&lt;D xsi:type="xsd:double"&gt;0.5795&lt;/D&gt;&lt;D xsi:type="xsd:double"&gt;0.5945&lt;/D&gt;&lt;D xsi:type="xsd:double"&gt;0.595&lt;/D&gt;&lt;D xsi:type="xsd:double"&gt;0.62&lt;/D&gt;&lt;D xsi:type="xsd:double"&gt;0.625&lt;/D&gt;&lt;D xsi:type="xsd:double"&gt;0.623&lt;/D&gt;&lt;D xsi:type="xsd:double"&gt;0.6315&lt;/D&gt;&lt;D xsi:type="xsd:double"&gt;0.6265&lt;/D&gt;&lt;D xsi:type="xsd:double"&gt;0.6345&lt;/D&gt;&lt;D xsi:type="xsd:double"&gt;0.64&lt;/D&gt;&lt;D xsi:type="xsd:double"&gt;0.642&lt;/D&gt;&lt;D xsi:type="xsd:double"&gt;0.638&lt;/D&gt;&lt;D xsi:type="xsd:double"&gt;0.639&lt;/D&gt;&lt;D xsi:type="xsd:double"&gt;0.6385&lt;/D&gt;&lt;D xsi:type="xsd:double"&gt;0.6325&lt;/D&gt;&lt;D xsi:type="xsd:double"&gt;0.6275&lt;/D&gt;&lt;D xsi:type="xsd:double"&gt;0.633&lt;/D&gt;&lt;D xsi:type="xsd:double"&gt;0.635&lt;/D&gt;&lt;D xsi:type="xsd:double"&gt;0.654&lt;/D&gt;&lt;D xsi:type="xsd:double"&gt;0.6435&lt;/D&gt;&lt;D xsi:type="xsd:double"&gt;0.648&lt;/D&gt;&lt;D xsi:type="xsd:double"&gt;0.65&lt;/D&gt;&lt;D xsi:type="xsd:double"&gt;0.647&lt;/D&gt;&lt;D xsi:type="xsd:double"&gt;0.6455&lt;/D&gt;&lt;D xsi:type="xsd:double"&gt;0.641&lt;/D&gt;&lt;D xsi:type="xsd:double"&gt;0.645&lt;/D&gt;&lt;D xsi:type="xsd:double"&gt;0.633&lt;/D&gt;&lt;D xsi:type="xsd:double"&gt;0.6385&lt;/D&gt;&lt;D xsi:type="xsd:double"&gt;0.6495&lt;/D&gt;&lt;D xsi:type="xsd:double"&gt;0.642&lt;/D&gt;&lt;D xsi:type="xsd:double"&gt;0.612&lt;/D&gt;&lt;D xsi:type="xsd:double"&gt;0.612&lt;/D&gt;&lt;D xsi:type="xsd:double"&gt;0.5895&lt;/D&gt;&lt;D xsi:type="xsd:double"&gt;0.59&lt;/D&gt;&lt;D xsi:type="xsd:double"&gt;0.5835&lt;/D&gt;&lt;D xsi:type="xsd:double"&gt;0.539&lt;/D&gt;&lt;D xsi:type="xsd:double"&gt;0.527&lt;/D&gt;&lt;D xsi:type="xsd:double"&gt;0.5535&lt;/D&gt;&lt;D xsi:type="xsd:double"&gt;0.558&lt;/D&gt;&lt;D xsi:type="xsd:double"&gt;0.5695&lt;/D&gt;&lt;D xsi:type="xsd:double"&gt;0.59&lt;/D&gt;&lt;D xsi:type="xsd:double"&gt;0.593&lt;/D&gt;&lt;D xsi:type="xsd:double"&gt;0.5985&lt;/D&gt;&lt;D xsi:type="xsd:double"&gt;0.5835&lt;/D&gt;&lt;D xsi:type="xsd:double"&gt;0.58&lt;/D&gt;&lt;D xsi:type="xsd:double"&gt;0.5735&lt;/D&gt;&lt;D xsi:type="xsd:double"&gt;0.57&lt;/D&gt;&lt;D xsi:type="xsd:double"&gt;0.577&lt;/D&gt;&lt;D xsi:type="xsd:double"&gt;0.565&lt;/D&gt;&lt;D xsi:type="xsd:double"&gt;0.566&lt;/D&gt;&lt;D xsi:type="xsd:double"&gt;0.558&lt;/D&gt;&lt;D xsi:type="xsd:double"&gt;0.558&lt;/D&gt;&lt;D xsi:type="xsd:double"&gt;0.557&lt;/D&gt;&lt;D xsi:type="xsd:double"&gt;0.561&lt;/D&gt;&lt;D xsi:type="xsd:double"&gt;0.563&lt;/D&gt;&lt;D xsi:type="xsd:double"&gt;0.564&lt;/D&gt;&lt;D xsi:type="xsd:double"&gt;0.568&lt;/D&gt;&lt;D xsi:type="xsd:double"&gt;0.574&lt;/D&gt;&lt;D xsi:type="xsd:double"&gt;0.574&lt;/D&gt;&lt;D xsi:type="xsd:double"&gt;0.57&lt;/D&gt;&lt;D xsi:type="xsd:double"&gt;0.57&lt;/D&gt;&lt;D xsi:type="xsd:double"&gt;0.574&lt;/D&gt;&lt;D xsi:type="xsd:double"&gt;0.58&lt;/D&gt;&lt;D xsi:type="xsd:double"&gt;0.584&lt;/D&gt;&lt;D xsi:type="xsd:double"&gt;0.591&lt;/D&gt;&lt;D xsi:type="xsd:double"&gt;0.601&lt;/D&gt;&lt;D xsi:type="xsd:double"&gt;0.593&lt;/D&gt;&lt;D xsi:type="xsd:double"&gt;0.589&lt;/D&gt;&lt;D xsi:type="xsd:double"&gt;0.5815&lt;/D&gt;&lt;D xsi:type="xsd:double"&gt;0.58&lt;/D&gt;&lt;D xsi:type="xsd:double"&gt;0.58&lt;/D&gt;&lt;D xsi:type="xsd:double"&gt;0.5685&lt;/D&gt;&lt;D xsi:type="xsd:double"&gt;0.575&lt;/D&gt;&lt;D xsi:type="xsd:double"&gt;0.572&lt;/D&gt;&lt;D xsi:type="xsd:double"&gt;0.565&lt;/D&gt;&lt;D xsi:type="xsd:double"&gt;0.562&lt;/D&gt;&lt;D xsi:type="xsd:double"&gt;0.56&lt;/D&gt;&lt;D xsi:type="xsd:double"&gt;0.546&lt;/D&gt;&lt;D xsi:type="xsd:double"&gt;0.517&lt;/D&gt;&lt;D xsi:type="xsd:double"&gt;0.525&lt;/D&gt;&lt;D xsi:type="xsd:double"&gt;0.52&lt;/D&gt;&lt;D xsi:type="xsd:double"&gt;0.538&lt;/D&gt;&lt;D xsi:type="xsd:double"&gt;0.546&lt;/D&gt;&lt;D xsi:type="xsd:double"&gt;0.553&lt;/D&gt;&lt;D xsi:type="xsd:double"&gt;0.552&lt;/D&gt;&lt;D xsi:type="xsd:double"&gt;0.5425&lt;/D&gt;&lt;D xsi:type="xsd:double"&gt;0.5575&lt;/D&gt;&lt;D xsi:type="xsd:double"&gt;0.5525&lt;/D&gt;&lt;D xsi:type="xsd:double"&gt;0.523&lt;/D&gt;&lt;D xsi:type="xsd:double"&gt;0.524&lt;/D&gt;&lt;D xsi:type="xsd:double"&gt;0.52&lt;/D&gt;&lt;D xsi:type="xsd:double"&gt;0.53&lt;/D&gt;&lt;D xsi:type="xsd:double"&gt;0.525&lt;/D&gt;&lt;D xsi:type="xsd:double"&gt;0.52&lt;/D&gt;&lt;D xsi:type="xsd:double"&gt;0.532&lt;/D&gt;&lt;D xsi:type="xsd:double"&gt;0.52&lt;/D&gt;&lt;D xsi:type="xsd:double"&gt;0.5255&lt;/D&gt;&lt;D xsi:type="xsd:double"&gt;0.516&lt;/D&gt;&lt;D xsi:type="xsd:double"&gt;0.52&lt;/D&gt;&lt;D xsi:type="xsd:double"&gt;0.5275&lt;/D&gt;&lt;D xsi:type="xsd:double"&gt;0.517&lt;/D&gt;&lt;D xsi:type="xsd:double"&gt;0.527&lt;/D&gt;&lt;D xsi:type="xsd:double"&gt;0.5445&lt;/D&gt;&lt;D xsi:type="xsd:double"&gt;0.557&lt;/D&gt;&lt;D xsi:type="xsd:double"&gt;0.55&lt;/D&gt;&lt;D xsi:type="xsd:double"&gt;0.558&lt;/D&gt;&lt;D xsi:type="xsd:double"&gt;0.548&lt;/D&gt;&lt;D xsi:type="xsd:double"&gt;0.542&lt;/D&gt;&lt;D xsi:type="xsd:double"&gt;0.57&lt;/D&gt;&lt;D xsi:type="xsd:double"&gt;0.589&lt;/D&gt;&lt;D xsi:type="xsd:double"&gt;0.612&lt;/D&gt;&lt;D xsi:type="xsd:double"&gt;0.596&lt;/D&gt;&lt;D xsi:type="xsd:double"&gt;0.592&lt;/D&gt;&lt;D xsi:type="xsd:double"&gt;0.587&lt;/D&gt;&lt;D xsi:type="xsd:double"&gt;0.581&lt;/D&gt;&lt;D xsi:type="xsd:double"&gt;0.58&lt;/D&gt;&lt;D xsi:type="xsd:double"&gt;0.595&lt;/D&gt;&lt;D xsi:type="xsd:double"&gt;0.59&lt;/D&gt;&lt;D xsi:type="xsd:double"&gt;0.587&lt;/D&gt;&lt;D xsi:type="xsd:double"&gt;0.5815&lt;/D&gt;&lt;D xsi:type="xsd:double"&gt;0.586&lt;/D&gt;&lt;D xsi:type="xsd:double"&gt;0.6005&lt;/D&gt;&lt;D xsi:type="xsd:double"&gt;0.6085&lt;/D&gt;&lt;D xsi:type="xsd:double"&gt;0.628&lt;/D&gt;&lt;D xsi:type="xsd:double"&gt;0.6285&lt;/D&gt;&lt;D xsi:type="xsd:double"&gt;0.6345&lt;/D&gt;&lt;D xsi:type="xsd:double"&gt;0.64&lt;/D&gt;&lt;D xsi:type="xsd:double"&gt;0.635&lt;/D&gt;&lt;D xsi:type="xsd:double"&gt;0.635&lt;/D&gt;&lt;D xsi:type="xsd:double"&gt;0.632&lt;/D&gt;&lt;D xsi:type="xsd:double"&gt;0.6395&lt;/D&gt;&lt;D xsi:type="xsd:double"&gt;0.653&lt;/D&gt;&lt;D xsi:type="xsd:double"&gt;0.6765&lt;/D&gt;&lt;D xsi:type="xsd:double"&gt;0.668&lt;/D&gt;&lt;D xsi:type="xsd:double"&gt;0.6665&lt;/D&gt;&lt;D xsi:type="xsd:double"&gt;0.696&lt;/D&gt;&lt;D xsi:type="xsd:double"&gt;0.7&lt;/D&gt;&lt;D xsi:type="xsd:double"&gt;0.691&lt;/D&gt;&lt;D xsi:type="xsd:double"&gt;0.671&lt;/D&gt;&lt;D xsi:type="xsd:double"&gt;0.647&lt;/D&gt;&lt;D xsi:type="xsd:double"&gt;0.651&lt;/D&gt;&lt;D xsi:type="xsd:double"&gt;0.659&lt;/D&gt;&lt;D xsi:type="xsd:double"&gt;0.662&lt;/D&gt;&lt;D xsi:type="xsd:double"&gt;0.653&lt;/D&gt;&lt;D xsi:type="xsd:double"&gt;0.6635&lt;/D&gt;&lt;D xsi:type="xsd:double"&gt;0.659&lt;/D&gt;&lt;D xsi:type="xsd:double"&gt;0.66&lt;/D&gt;&lt;D xsi:type="xsd:double"&gt;0.66&lt;/D&gt;&lt;D xsi:type="xsd:double"&gt;0.678&lt;/D&gt;&lt;D xsi:type="xsd:double"&gt;0.67&lt;/D&gt;&lt;D xsi:type="xsd:double"&gt;0.667&lt;/D&gt;&lt;D xsi:type="xsd:double"&gt;0.6625&lt;/D&gt;&lt;D xsi:type="xsd:double"&gt;0.661&lt;/D&gt;&lt;D xsi:type="xsd:double"&gt;0.668&lt;/D&gt;&lt;D xsi:type="xsd:double"&gt;0.674&lt;/D&gt;&lt;D xsi:type="xsd:double"&gt;0.688&lt;/D&gt;&lt;D xsi:type="xsd:double"&gt;0.6825&lt;/D&gt;&lt;D xsi:type="xsd:double"&gt;0.6705&lt;/D&gt;&lt;D xsi:type="xsd:double"&gt;0.6695&lt;/D&gt;&lt;D xsi:type="xsd:double"&gt;0.66&lt;/D&gt;&lt;D xsi:type="xsd:double"&gt;0.647&lt;/D&gt;&lt;D xsi:type="xsd:double"&gt;0.637&lt;/D&gt;&lt;D xsi:type="xsd:double"&gt;0.644&lt;/D&gt;&lt;D xsi:type="xsd:double"&gt;0.6355&lt;/D&gt;&lt;D xsi:type="xsd:double"&gt;0.63&lt;/D&gt;&lt;D xsi:type="xsd:double"&gt;0.6275&lt;/D&gt;&lt;D xsi:type="xsd:double"&gt;0.677&lt;/D&gt;&lt;D xsi:type="xsd:double"&gt;0.671&lt;/D&gt;&lt;D xsi:type="xsd:double"&gt;0.663&lt;/D&gt;&lt;D xsi:type="xsd:double"&gt;0.658&lt;/D&gt;&lt;D xsi:type="xsd:double"&gt;0.65&lt;/D&gt;&lt;D xsi:type="xsd:double"&gt;0.635&lt;/D&gt;&lt;D xsi:type="xsd:double"&gt;0.63&lt;/D&gt;&lt;D xsi:type="xsd:double"&gt;0.6265&lt;/D&gt;&lt;D xsi:type="xsd:double"&gt;0.637&lt;/D&gt;&lt;D xsi:type="xsd:double"&gt;0.648&lt;/D&gt;&lt;D xsi:type="xsd:double"&gt;0.6425&lt;/D&gt;&lt;D xsi:type="xsd:double"&gt;0.645&lt;/D&gt;&lt;D xsi:type="xsd:double"&gt;0.645&lt;/D&gt;&lt;D xsi:type="xsd:double"&gt;0.655&lt;/D&gt;&lt;D xsi:type="xsd:double"&gt;0.6515&lt;/D&gt;&lt;D xsi:type="xsd:double"&gt;0.644&lt;/D&gt;&lt;D xsi:type="xsd:double"&gt;0.6315&lt;/D&gt;&lt;D xsi:type="xsd:double"&gt;0.637&lt;/D&gt;&lt;D xsi:type="xsd:double"&gt;0.639&lt;/D&gt;&lt;D xsi:type="xsd:double"&gt;0.638&lt;/D&gt;&lt;D xsi:type="xsd:double"&gt;0.643&lt;/D&gt;&lt;D xsi:type="xsd:double"&gt;0.644&lt;/D&gt;&lt;D xsi:type="xsd:double"&gt;0.6425&lt;/D&gt;&lt;D xsi:type="xsd:double"&gt;0.637&lt;/D&gt;&lt;D xsi:type="xsd:double"&gt;0.642&lt;/D&gt;&lt;D xsi:type="xsd:double"&gt;0.649&lt;/D&gt;&lt;D xsi:type="xsd:double"&gt;0.638&lt;/D&gt;&lt;D xsi:type="xsd:double"&gt;0.636&lt;/D&gt;&lt;D xsi:type="xsd:double"&gt;0.63&lt;/D&gt;&lt;D xsi:type="xsd:double"&gt;0.6155&lt;/D&gt;&lt;D xsi:type="xsd:double"&gt;0.581&lt;/D&gt;&lt;D xsi:type="xsd:double"&gt;0.5965&lt;/D&gt;&lt;D xsi:type="xsd:double"&gt;0.585&lt;/D&gt;&lt;D xsi:type="xsd:double"&gt;0.581&lt;/D&gt;&lt;D xsi:type="xsd:double"&gt;0.5605&lt;/D&gt;&lt;D xsi:type="xsd:double"&gt;0.56&lt;/D&gt;&lt;D xsi:type="xsd:double"&gt;0.5565&lt;/D&gt;&lt;D xsi:type="xsd:double"&gt;0.5435&lt;/D&gt;&lt;D xsi:type="xsd:double"&gt;0.554&lt;/D&gt;&lt;D xsi:type="xsd:double"&gt;0.575&lt;/D&gt;&lt;D xsi:type="xsd:double"&gt;0.591&lt;/D&gt;&lt;D xsi:type="xsd:double"&gt;0.5865&lt;/D&gt;&lt;D xsi:type="xsd:double"&gt;0.606&lt;/D&gt;&lt;D xsi:type="xsd:double"&gt;0.5935&lt;/D&gt;&lt;D xsi:type="xsd:double"&gt;0.56&lt;/D&gt;&lt;D xsi:type="xsd:double"&gt;0.59&lt;/D&gt;&lt;D xsi:type="xsd:double"&gt;0.579&lt;/D&gt;&lt;D xsi:type="xsd:double"&gt;0.565&lt;/D&gt;&lt;D xsi:type="xsd:double"&gt;0.558&lt;/D&gt;&lt;D xsi:type="xsd:double"&gt;0.535&lt;/D&gt;&lt;D xsi:type="xsd:double"&gt;0.5305&lt;/D&gt;&lt;D xsi:type="xsd:double"&gt;0.534&lt;/D&gt;&lt;D xsi:type="xsd:double"&gt;0.5455&lt;/D&gt;&lt;D xsi:type="xsd:double"&gt;0.5455&lt;/D&gt;&lt;D xsi:type="xsd:double"&gt;0.5625&lt;/D&gt;&lt;D xsi:type="xsd:double"&gt;0.555&lt;/D&gt;&lt;D xsi:type="xsd:double"&gt;0.554&lt;/D&gt;&lt;D xsi:type="xsd:double"&gt;0.56&lt;/D&gt;&lt;D xsi:type="xsd:double"&gt;0.5605&lt;/D&gt;&lt;D xsi:type="xsd:double"&gt;0.564&lt;/D&gt;&lt;D xsi:type="xsd:double"&gt;0.565&lt;/D&gt;&lt;D xsi:type="xsd:double"&gt;0.573&lt;/D&gt;&lt;D xsi:type="xsd:double"&gt;0.584&lt;/D&gt;&lt;D xsi:type="xsd:double"&gt;0.5785&lt;/D&gt;&lt;D xsi:type="xsd:double"&gt;0.5605&lt;/D&gt;&lt;D xsi:type="xsd:double"&gt;0.5685&lt;/D&gt;&lt;D xsi:type="xsd:double"&gt;0.5675&lt;/D&gt;&lt;D xsi:type="xsd:double"&gt;0.561&lt;/D&gt;&lt;D xsi:type="xsd:double"&gt;0.585&lt;/D&gt;&lt;D xsi:type="xsd:double"&gt;0.575&lt;/D&gt;&lt;D xsi:type="xsd:double"&gt;0.565&lt;/D&gt;&lt;D xsi:type="xsd:double"&gt;0.57&lt;/D&gt;&lt;D xsi:type="xsd:double"&gt;0.573&lt;/D&gt;&lt;D xsi:type="xsd:double"&gt;0.584&lt;/D&gt;&lt;D xsi:type="xsd:double"&gt;0.5785&lt;/D&gt;&lt;D xsi:type="xsd:double"&gt;0.58&lt;/D&gt;&lt;D xsi:type="xsd:double"&gt;0.565&lt;/D&gt;&lt;D xsi:type="xsd:double"&gt;0.5675&lt;/D&gt;&lt;D xsi:type="xsd:double"&gt;0.561&lt;/D&gt;&lt;D xsi:type="xsd:double"&gt;0.561&lt;/D&gt;&lt;D xsi:type="xsd:double"&gt;0.5615&lt;/D&gt;&lt;D xsi:type="xsd:double"&gt;0.556&lt;/D&gt;&lt;D xsi:type="xsd:double"&gt;0.543&lt;/D&gt;&lt;D xsi:type="xsd:double"&gt;0.545&lt;/D&gt;&lt;D xsi:type="xsd:double"&gt;0.51&lt;/D&gt;&lt;D xsi:type="xsd:double"&gt;0.5255&lt;/D&gt;&lt;D xsi:type="xsd:double"&gt;0.52&lt;/D&gt;&lt;D xsi:type="xsd:double"&gt;0.5325&lt;/D&gt;&lt;D xsi:type="xsd:double"&gt;0.531&lt;/D&gt;&lt;D xsi:type="xsd:double"&gt;0.526&lt;/D&gt;&lt;D xsi:type="xsd:double"&gt;0.5165&lt;/D&gt;&lt;D xsi:type="xsd:double"&gt;0.5185&lt;/D&gt;&lt;D xsi:type="xsd:double"&gt;0.522&lt;/D&gt;&lt;D xsi:type="xsd:double"&gt;0.523&lt;/D&gt;&lt;D xsi:type="xsd:double"&gt;0.5345&lt;/D&gt;&lt;D xsi:type="xsd:double"&gt;0.5255&lt;/D&gt;&lt;D xsi:type="xsd:double"&gt;0.5275&lt;/D&gt;&lt;D xsi:type="xsd:double"&gt;0.524&lt;/D&gt;&lt;D xsi:type="xsd:double"&gt;0.5155&lt;/D&gt;&lt;D xsi:type="xsd:double"&gt;0.505&lt;/D&gt;&lt;D xsi:type="xsd:double"&gt;0.52&lt;/D&gt;&lt;D xsi:type="xsd:double"&gt;0.51&lt;/D&gt;&lt;D xsi:type="xsd:double"&gt;0.509&lt;/D&gt;&lt;D xsi:type="xsd:double"&gt;0.505&lt;/D&gt;&lt;D xsi:type="xsd:double"&gt;0.5015&lt;/D&gt;&lt;D xsi:type="xsd:double"&gt;0.489&lt;/D&gt;&lt;D xsi:type="xsd:double"&gt;0.488&lt;/D&gt;&lt;D xsi:type="xsd:double"&gt;0.4785&lt;/D&gt;&lt;D xsi:type="xsd:double"&gt;0.48&lt;/D&gt;&lt;D xsi:type="xsd:double"&gt;0.4749&lt;/D&gt;&lt;D xsi:type="xsd:double"&gt;0.477&lt;/D&gt;&lt;D xsi:type="xsd:double"&gt;0.498&lt;/D&gt;&lt;D xsi:type="xsd:double"&gt;0.48&lt;/D&gt;&lt;D xsi:type="xsd:double"&gt;0.4801&lt;/D&gt;&lt;D xsi:type="xsd:double"&gt;0.4889&lt;/D&gt;&lt;D xsi:type="xsd:double"&gt;0.499&lt;/D&gt;&lt;D xsi:type="xsd:double"&gt;0.4962&lt;/D&gt;&lt;D xsi:type="xsd:double"&gt;0.5045&lt;/D&gt;&lt;D xsi:type="xsd:double"&gt;0.502&lt;/D&gt;&lt;D xsi:type="xsd:double"&gt;0.514&lt;/D&gt;&lt;D xsi:type="xsd:double"&gt;0.5085&lt;/D&gt;&lt;D xsi:type="xsd:double"&gt;0.497&lt;/D&gt;&lt;D xsi:type="xsd:double"&gt;0.509&lt;/D&gt;&lt;D xsi:type="xsd:double"&gt;0.5&lt;/D&gt;&lt;D xsi:type="xsd:double"&gt;0.5&lt;/D&gt;&lt;D xsi:type="xsd:double"&gt;0.503&lt;/D&gt;&lt;D xsi:type="xsd:double"&gt;0.504&lt;/D&gt;&lt;D xsi:type="xsd:double"&gt;0.506&lt;/D&gt;&lt;D xsi:type="xsd:double"&gt;0.508&lt;/D&gt;&lt;D xsi:type="xsd:double"&gt;0.513&lt;/D&gt;&lt;D xsi:type="xsd:double"&gt;0.5105&lt;/D&gt;&lt;D xsi:type="xsd:double"&gt;0.512&lt;/D&gt;&lt;D xsi:type="xsd:double"&gt;0.5085&lt;/D&gt;&lt;D xsi:type="xsd:double"&gt;0.5125&lt;/D&gt;&lt;D xsi:type="xsd:double"&gt;0.5105&lt;/D&gt;&lt;D xsi:type="xsd:double"&gt;0.505&lt;/D&gt;&lt;D xsi:type="xsd:double"&gt;0.512&lt;/D&gt;&lt;D xsi:type="xsd:double"&gt;0.5075&lt;/D&gt;&lt;D xsi:type="xsd:double"&gt;0.509&lt;/D&gt;&lt;D xsi:type="xsd:double"&gt;0.516&lt;/D&gt;&lt;D xsi:type="xsd:double"&gt;0.52&lt;/D&gt;&lt;D xsi:type="xsd:double"&gt;0.5275&lt;/D&gt;&lt;D xsi:type="xsd:double"&gt;0.509&lt;/D&gt;&lt;D xsi:type="xsd:double"&gt;0.506&lt;/D&gt;&lt;D xsi:type="xsd:double"&gt;0.5&lt;/D&gt;&lt;D xsi:type="xsd:double"&gt;0.507&lt;/D&gt;&lt;D xsi:type="xsd:double"&gt;0.4993&lt;/D&gt;&lt;D xsi:type="xsd:double"&gt;0.508&lt;/D&gt;&lt;D xsi:type="xsd:double"&gt;0.5&lt;/D&gt;&lt;D xsi:type="xsd:double"&gt;0.4956&lt;/D&gt;&lt;D xsi:type="xsd:double"&gt;0.4952&lt;/D&gt;&lt;D xsi:type="xsd:double"&gt;0.4953&lt;/D&gt;&lt;D xsi:type="xsd:double"&gt;0.497&lt;/D&gt;&lt;D xsi:type="xsd:double"&gt;0.5&lt;/D&gt;&lt;D xsi:type="xsd:double"&gt;0.52&lt;/D&gt;&lt;D xsi:type="xsd:double"&gt;0.508&lt;/D&gt;&lt;D xsi:type="xsd:double"&gt;0.5095&lt;/D&gt;&lt;D xsi:type="xsd:double"&gt;0.5075&lt;/D&gt;&lt;D xsi:type="xsd:double"&gt;0.5025&lt;/D&gt;&lt;D xsi:type="xsd:double"&gt;0.497&lt;/D&gt;&lt;D xsi:type="xsd:double"&gt;0.4802&lt;/D&gt;&lt;D xsi:type="xsd:double"&gt;0.4615&lt;/D&gt;&lt;D xsi:type="xsd:double"&gt;0.4589&lt;/D&gt;&lt;D xsi:type="xsd:double"&gt;0.4472&lt;/D&gt;&lt;D xsi:type="xsd:double"&gt;0.435&lt;/D&gt;&lt;D xsi:type="xsd:double"&gt;0.4325&lt;/D&gt;&lt;D xsi:type="xsd:double"&gt;0.45&lt;/D&gt;&lt;D xsi:type="xsd:double"&gt;0.453&lt;/D&gt;&lt;D xsi:type="xsd:double"&gt;0.453&lt;/D&gt;&lt;D xsi:type="xsd:double"&gt;0.453&lt;/D&gt;&lt;D xsi:type="xsd:double"&gt;0.45&lt;/D&gt;&lt;D xsi:type="xsd:double"&gt;0.453&lt;/D&gt;&lt;D xsi:type="xsd:double"&gt;0.4575&lt;/D&gt;&lt;D xsi:type="xsd:double"&gt;0.4785&lt;/D&gt;&lt;D xsi:type="xsd:double"&gt;0.483&lt;/D&gt;&lt;D xsi:type="xsd:double"&gt;0.4639&lt;/D&gt;&lt;D xsi:type="xsd:double"&gt;0.4646&lt;/D&gt;&lt;D xsi:type="xsd:double"&gt;0.4601&lt;/D&gt;&lt;D xsi:type="xsd:double"&gt;0.452&lt;/D&gt;&lt;D xsi:type="xsd:d</t>
        </r>
      </text>
    </comment>
    <comment ref="A5" authorId="0">
      <text>
        <r>
          <rPr>
            <b/>
            <sz val="9"/>
            <rFont val="Tahoma"/>
            <family val="2"/>
          </rPr>
          <t>ouble"&gt;0.445&lt;/D&gt;&lt;D xsi:type="xsd:double"&gt;0.4335&lt;/D&gt;&lt;D xsi:type="xsd:double"&gt;0.4261&lt;/D&gt;&lt;D xsi:type="xsd:double"&gt;0.44&lt;/D&gt;&lt;D xsi:type="xsd:double"&gt;0.43&lt;/D&gt;&lt;D xsi:type="xsd:double"&gt;0.4081&lt;/D&gt;&lt;D xsi:type="xsd:double"&gt;0.39&lt;/D&gt;&lt;D xsi:type="xsd:double"&gt;0.3961&lt;/D&gt;&lt;D xsi:type="xsd:double"&gt;0.3771&lt;/D&gt;&lt;D xsi:type="xsd:double"&gt;0.3705&lt;/D&gt;&lt;D xsi:type="xsd:double"&gt;0.385&lt;/D&gt;&lt;D xsi:type="xsd:double"&gt;0.3825&lt;/D&gt;&lt;D xsi:type="xsd:double"&gt;0.388&lt;/D&gt;&lt;D xsi:type="xsd:double"&gt;0.384&lt;/D&gt;&lt;D xsi:type="xsd:double"&gt;0.378&lt;/D&gt;&lt;D xsi:type="xsd:double"&gt;0.4134&lt;/D&gt;&lt;D xsi:type="xsd:double"&gt;0.41&lt;/D&gt;&lt;D xsi:type="xsd:double"&gt;0.418&lt;/D&gt;&lt;D xsi:type="xsd:double"&gt;0.3929&lt;/D&gt;&lt;D xsi:type="xsd:double"&gt;0.3883&lt;/D&gt;&lt;D xsi:type="xsd:double"&gt;0.3732&lt;/D&gt;&lt;D xsi:type="xsd:double"&gt;0.37&lt;/D&gt;&lt;D xsi:type="xsd:double"&gt;0.351&lt;/D&gt;&lt;D xsi:type="xsd:double"&gt;0.35&lt;/D&gt;&lt;D xsi:type="xsd:double"&gt;0.3408&lt;/D&gt;&lt;D xsi:type="xsd:double"&gt;0.3413&lt;/D&gt;&lt;D xsi:type="xsd:double"&gt;0.386&lt;/D&gt;&lt;D xsi:type="xsd:double"&gt;0.3925&lt;/D&gt;&lt;D xsi:type="xsd:double"&gt;0.3904&lt;/D&gt;&lt;D xsi:type="xsd:double"&gt;0.395&lt;/D&gt;&lt;D xsi:type="xsd:double"&gt;0.3852&lt;/D&gt;&lt;D xsi:type="xsd:double"&gt;0.4002&lt;/D&gt;&lt;D xsi:type="xsd:double"&gt;0.394&lt;/D&gt;&lt;D xsi:type="xsd:double"&gt;0.3743&lt;/D&gt;&lt;D xsi:type="xsd:double"&gt;0.381&lt;/D&gt;&lt;D xsi:type="xsd:double"&gt;0.401&lt;/D&gt;&lt;D xsi:type="xsd:double"&gt;0.42&lt;/D&gt;&lt;D xsi:type="xsd:double"&gt;0.417&lt;/D&gt;&lt;D xsi:type="xsd:double"&gt;0.4147&lt;/D&gt;&lt;D xsi:type="xsd:double"&gt;0.4103&lt;/D&gt;&lt;D xsi:type="xsd:double"&gt;0.4101&lt;/D&gt;&lt;D xsi:type="xsd:double"&gt;0.4001&lt;/D&gt;&lt;D xsi:type="xsd:double"&gt;0.3941&lt;/D&gt;&lt;D xsi:type="xsd:double"&gt;0.3957&lt;/D&gt;&lt;D xsi:type="xsd:double"&gt;0.4001&lt;/D&gt;&lt;D xsi:type="xsd:double"&gt;0.408&lt;/D&gt;&lt;D xsi:type="xsd:double"&gt;0.4227&lt;/D&gt;&lt;D xsi:type="xsd:double"&gt;0.4205&lt;/D&gt;&lt;D xsi:type="xsd:double"&gt;0.4367&lt;/D&gt;&lt;D xsi:type="xsd:double"&gt;0.4345&lt;/D&gt;&lt;D xsi:type="xsd:double"&gt;0.446&lt;/D&gt;&lt;D xsi:type="xsd:double"&gt;0.4555&lt;/D&gt;&lt;D xsi:type="xsd:double"&gt;0.4512&lt;/D&gt;&lt;D xsi:type="xsd:double"&gt;0.45&lt;/D&gt;&lt;D xsi:type="xsd:double"&gt;0.4352&lt;/D&gt;&lt;D xsi:type="xsd:double"&gt;0.442&lt;/D&gt;&lt;D xsi:type="xsd:double"&gt;0.4427&lt;/D&gt;&lt;D xsi:type="xsd:double"&gt;0.429&lt;/D&gt;&lt;D xsi:type="xsd:double"&gt;0.43&lt;/D&gt;&lt;D xsi:type="xsd:double"&gt;0.4094&lt;/D&gt;&lt;D xsi:type="xsd:double"&gt;0.4095&lt;/D&gt;&lt;D xsi:type="xsd:double"&gt;0.41&lt;/D&gt;&lt;D xsi:type="xsd:double"&gt;0.3988&lt;/D&gt;&lt;D xsi:type="xsd:double"&gt;0.3999&lt;/D&gt;&lt;D xsi:type="xsd:double"&gt;0.4149&lt;/D&gt;&lt;D xsi:type="xsd:double"&gt;0.42&lt;/D&gt;&lt;D xsi:type="xsd:double"&gt;0.4284&lt;/D&gt;&lt;D xsi:type="xsd:double"&gt;0.443&lt;/D&gt;&lt;D xsi:type="xsd:double"&gt;0.441&lt;/D&gt;&lt;D xsi:type="xsd:double"&gt;0.4428&lt;/D&gt;&lt;D xsi:type="xsd:double"&gt;0.442&lt;/D&gt;&lt;D xsi:type="xsd:double"&gt;0.45&lt;/D&gt;&lt;D xsi:type="xsd:double"&gt;0.4471&lt;/D&gt;&lt;D xsi:type="xsd:double"&gt;0.4501&lt;/D&gt;&lt;D xsi:type="xsd:double"&gt;0.45&lt;/D&gt;&lt;D xsi:type="xsd:double"&gt;0.453&lt;/D&gt;&lt;D xsi:type="xsd:double"&gt;0.4699&lt;/D&gt;&lt;D xsi:type="xsd:double"&gt;0.47&lt;/D&gt;&lt;D xsi:type="xsd:double"&gt;0.475&lt;/D&gt;&lt;D xsi:type="xsd:double"&gt;0.4741&lt;/D&gt;&lt;D xsi:type="xsd:double"&gt;0.4697&lt;/D&gt;&lt;D xsi:type="xsd:double"&gt;0.465&lt;/D&gt;&lt;D xsi:type="xsd:double"&gt;0.4599&lt;/D&gt;&lt;D xsi:type="xsd:double"&gt;0.4528&lt;/D&gt;&lt;D xsi:type="xsd:double"&gt;0.4538&lt;/D&gt;&lt;D xsi:type="xsd:double"&gt;0.4593&lt;/D&gt;&lt;D xsi:type="xsd:double"&gt;0.452&lt;/D&gt;&lt;D xsi:type="xsd:double"&gt;0.4563&lt;/D&gt;&lt;D xsi:type="xsd:double"&gt;0.45&lt;/D&gt;&lt;D xsi:type="xsd:double"&gt;0.4618&lt;/D&gt;&lt;D xsi:type="xsd:double"&gt;0.4602&lt;/D&gt;&lt;D xsi:type="xsd:double"&gt;0.462&lt;/D&gt;&lt;D xsi:type="xsd:double"&gt;0.452&lt;/D&gt;&lt;D xsi:type="xsd:double"&gt;0.4564&lt;/D&gt;&lt;D xsi:type="xsd:double"&gt;0.4645&lt;/D&gt;&lt;D xsi:type="xsd:double"&gt;0.4716&lt;/D&gt;&lt;D xsi:type="xsd:double"&gt;0.49&lt;/D&gt;&lt;D xsi:type="xsd:double"&gt;0.4862&lt;/D&gt;&lt;D xsi:type="xsd:double"&gt;0.4805&lt;/D&gt;&lt;D xsi:type="xsd:double"&gt;0.5005&lt;/D&gt;&lt;D xsi:type="xsd:double"&gt;0.5045&lt;/D&gt;&lt;D xsi:type="xsd:double"&gt;0.4999&lt;/D&gt;&lt;D xsi:type="xsd:double"&gt;0.498&lt;/D&gt;&lt;D xsi:type="xsd:double"&gt;0.488&lt;/D&gt;&lt;D xsi:type="xsd:double"&gt;0.4878&lt;/D&gt;&lt;D xsi:type="xsd:double"&gt;0.485&lt;/D&gt;&lt;D xsi:type="xsd:double"&gt;0.4836&lt;/D&gt;&lt;D xsi:type="xsd:double"&gt;0.4791&lt;/D&gt;&lt;D xsi:type="xsd:double"&gt;0.47&lt;/D&gt;&lt;D xsi:type="xsd:double"&gt;0.4462&lt;/D&gt;&lt;D xsi:type="xsd:double"&gt;0.4266&lt;/D&gt;&lt;D xsi:type="xsd:double"&gt;0.4305&lt;/D&gt;&lt;D xsi:type="xsd:double"&gt;0.426&lt;/D&gt;&lt;D xsi:type="xsd:double"&gt;0.4302&lt;/D&gt;&lt;D xsi:type="xsd:double"&gt;0.4486&lt;/D&gt;&lt;D xsi:type="xsd:double"&gt;0.4444&lt;/D&gt;&lt;D xsi:type="xsd:double"&gt;0.4394&lt;/D&gt;&lt;D xsi:type="xsd:double"&gt;0.4471&lt;/D&gt;&lt;D xsi:type="xsd:double"&gt;0.4237&lt;/D&gt;&lt;D xsi:type="xsd:double"&gt;0.4125&lt;/D&gt;&lt;D xsi:type="xsd:double"&gt;0.413&lt;/D&gt;&lt;D xsi:type="xsd:double"&gt;0.4318&lt;/D&gt;&lt;D xsi:type="xsd:double"&gt;0.4425&lt;/D&gt;&lt;D xsi:type="xsd:double"&gt;0.4386&lt;/D&gt;&lt;D xsi:type="xsd:double"&gt;0.44&lt;/D&gt;&lt;D xsi:type="xsd:double"&gt;0.439&lt;/D&gt;&lt;D xsi:type="xsd:double"&gt;0.4269&lt;/D&gt;&lt;D xsi:type="xsd:double"&gt;0.43&lt;/D&gt;&lt;D xsi:type="xsd:double"&gt;0.4283&lt;/D&gt;&lt;D xsi:type="xsd:double"&gt;0.429&lt;/D&gt;&lt;D xsi:type="xsd:double"&gt;0.4442&lt;/D&gt;&lt;D xsi:type="xsd:double"&gt;0.4394&lt;/D&gt;&lt;D xsi:type="xsd:double"&gt;0.44&lt;/D&gt;&lt;D xsi:type="xsd:double"&gt;0.441&lt;/D&gt;&lt;D xsi:type="xsd:double"&gt;0.4388&lt;/D&gt;&lt;D xsi:type="xsd:double"&gt;0.4388&lt;/D&gt;&lt;D xsi:type="xsd:double"&gt;0.4275&lt;/D&gt;&lt;D xsi:type="xsd:double"&gt;0.423&lt;/D&gt;&lt;D xsi:type="xsd:double"&gt;0.4215&lt;/D&gt;&lt;D xsi:type="xsd:double"&gt;0.4162&lt;/D&gt;&lt;D xsi:type="xsd:double"&gt;0.415&lt;/D&gt;&lt;D xsi:type="xsd:double"&gt;0.412&lt;/D&gt;&lt;D xsi:type="xsd:double"&gt;0.412&lt;/D&gt;&lt;D xsi:type="xsd:double"&gt;0.411&lt;/D&gt;&lt;D xsi:type="xsd:double"&gt;0.402&lt;/D&gt;&lt;D xsi:type="xsd:double"&gt;0.4059&lt;/D&gt;&lt;D xsi:type="xsd:double"&gt;0.4199&lt;/D&gt;&lt;D xsi:type="xsd:double"&gt;0.4154&lt;/D&gt;&lt;D xsi:type="xsd:double"&gt;0.4175&lt;/D&gt;&lt;D xsi:type="xsd:double"&gt;0.419&lt;/D&gt;&lt;D xsi:type="xsd:double"&gt;0.4146&lt;/D&gt;&lt;D xsi:type="xsd:double"&gt;0.4102&lt;/D&gt;&lt;D xsi:type="xsd:double"&gt;0.4133&lt;/D&gt;&lt;D xsi:type="xsd:double"&gt;0.4164&lt;/D&gt;&lt;D xsi:type="xsd:double"&gt;0.4161&lt;/D&gt;&lt;D xsi:type="xsd:double"&gt;0.417&lt;/D&gt;&lt;D xsi:type="xsd:double"&gt;0.4139&lt;/D&gt;&lt;D xsi:type="xsd:double"&gt;0.4168&lt;/D&gt;&lt;D xsi:type="xsd:double"&gt;0.4098&lt;/D&gt;&lt;D xsi:type="xsd:double"&gt;0.4077&lt;/D&gt;&lt;D xsi:type="xsd:double"&gt;0.405&lt;/D&gt;&lt;D xsi:type="xsd:double"&gt;0.41&lt;/D&gt;&lt;D xsi:type="xsd:double"&gt;0.4023&lt;/D&gt;&lt;D xsi:type="xsd:double"&gt;0.4032&lt;/D&gt;&lt;D xsi:type="xsd:double"&gt;0.4&lt;/D&gt;&lt;D xsi:type="xsd:double"&gt;0.3965&lt;/D&gt;&lt;D xsi:type="xsd:double"&gt;0.4036&lt;/D&gt;&lt;D xsi:type="xsd:double"&gt;0.3967&lt;/D&gt;&lt;D xsi:type="xsd:double"&gt;0.4069&lt;/D&gt;&lt;D xsi:type="xsd:double"&gt;0.4021&lt;/D&gt;&lt;D xsi:type="xsd:double"&gt;0.41&lt;/D&gt;&lt;D xsi:type="xsd:double"&gt;0.4062&lt;/D&gt;&lt;D xsi:type="xsd:double"&gt;0.399&lt;/D&gt;&lt;D xsi:type="xsd:double"&gt;0.3971&lt;/D&gt;&lt;D xsi:type="xsd:double"&gt;0.3903&lt;/D&gt;&lt;D xsi:type="xsd:double"&gt;0.3964&lt;/D&gt;&lt;D xsi:type="xsd:double"&gt;0.3901&lt;/D&gt;&lt;D xsi:type="xsd:double"&gt;0.3804&lt;/D&gt;&lt;D xsi:type="xsd:double"&gt;0.385&lt;/D&gt;&lt;D xsi:type="xsd:double"&gt;0.372&lt;/D&gt;&lt;D xsi:type="xsd:double"&gt;0.3769&lt;/D&gt;&lt;D xsi:type="xsd:double"&gt;0.3855&lt;/D&gt;&lt;D xsi:type="xsd:double"&gt;0.389&lt;/D&gt;&lt;D xsi:type="xsd:double"&gt;0.3914&lt;/D&gt;&lt;D xsi:type="xsd:double"&gt;0.3891&lt;/D&gt;&lt;D xsi:type="xsd:double"&gt;0.396&lt;/D&gt;&lt;D xsi:type="xsd:double"&gt;0.4039&lt;/D&gt;&lt;D xsi:type="xsd:double"&gt;0.4157&lt;/D&gt;&lt;D xsi:type="xsd:double"&gt;0.408&lt;/D&gt;&lt;D xsi:type="xsd:double"&gt;0.408&lt;/D&gt;&lt;D xsi:type="xsd:double"&gt;0.408&lt;/D&gt;&lt;D xsi:type="xsd:double"&gt;0.411&lt;/D&gt;&lt;D xsi:type="xsd:double"&gt;0.409&lt;/D&gt;&lt;D xsi:type="xsd:double"&gt;0.4141&lt;/D&gt;&lt;D xsi:type="xsd:double"&gt;0.419&lt;/D&gt;&lt;D xsi:type="xsd:double"&gt;0.4097&lt;/D&gt;&lt;D xsi:type="xsd:double"&gt;0.404&lt;/D&gt;&lt;D xsi:type="xsd:double"&gt;0.4121&lt;/D&gt;&lt;D xsi:type="xsd:double"&gt;0.4083&lt;/D&gt;&lt;D xsi:type="xsd:double"&gt;0.412&lt;/D&gt;&lt;D xsi:type="xsd:double"&gt;0.41&lt;/D&gt;&lt;D xsi:type="xsd:double"&gt;0.412&lt;/D&gt;&lt;D xsi:type="xsd:double"&gt;0.4278&lt;/D&gt;&lt;D xsi:type="xsd:double"&gt;0.4226&lt;/D&gt;&lt;D xsi:type="xsd:double"&gt;0.4172&lt;/D&gt;&lt;D xsi:type="xsd:double"&gt;0.4221&lt;/D&gt;&lt;D xsi:type="xsd:double"&gt;0.4235&lt;/D&gt;&lt;D xsi:type="xsd:double"&gt;0.416&lt;/D&gt;&lt;D xsi:type="xsd:double"&gt;0.412&lt;/D&gt;&lt;D xsi:type="xsd:double"&gt;0.4056&lt;/D&gt;&lt;D xsi:type="xsd:double"&gt;0.4056&lt;/D&gt;&lt;D xsi:type="xsd:double"&gt;0.409&lt;/D&gt;&lt;D xsi:type="xsd:double"&gt;0.3904&lt;/D&gt;&lt;D xsi:type="xsd:double"&gt;0.397&lt;/D&gt;&lt;D xsi:type="xsd:double"&gt;0.3994&lt;/D&gt;&lt;D xsi:type="xsd:double"&gt;0.3939&lt;/D&gt;&lt;D xsi:type="xsd:double"&gt;0.3916&lt;/D&gt;&lt;D xsi:type="xsd:double"&gt;0.3983&lt;/D&gt;&lt;D xsi:type="xsd:double"&gt;0.4051&lt;/D&gt;&lt;D xsi:type="xsd:double"&gt;0.4011&lt;/D&gt;&lt;D xsi:type="xsd:double"&gt;0.4&lt;/D&gt;&lt;D xsi:type="xsd:double"&gt;0.391&lt;/D&gt;&lt;D xsi:type="xsd:double"&gt;0.3881&lt;/D&gt;&lt;D xsi:type="xsd:double"&gt;0.3871&lt;/D&gt;&lt;D xsi:type="xsd:double"&gt;0.3848&lt;/D&gt;&lt;D xsi:type="xsd:double"&gt;0.3848&lt;/D&gt;&lt;D xsi:type="xsd:double"&gt;0.3776&lt;/D&gt;&lt;D xsi:type="xsd:double"&gt;0.4019&lt;/D&gt;&lt;D xsi:type="xsd:double"&gt;0.4019&lt;/D&gt;&lt;D xsi:type="xsd:double"&gt;0.407&lt;/D&gt;&lt;D xsi:type="xsd:double"&gt;0.41&lt;/D&gt;&lt;D xsi:type="xsd:double"&gt;0.4007&lt;/D&gt;&lt;D xsi:type="xsd:double"&gt;0.398&lt;/D&gt;&lt;D xsi:type="xsd:double"&gt;0.396&lt;/D&gt;&lt;D xsi:type="xsd:double"&gt;0.3965&lt;/D&gt;&lt;D xsi:type="xsd:double"&gt;0.403&lt;/D&gt;&lt;D xsi:type="xsd:double"&gt;0.4&lt;/D&gt;&lt;D xsi:type="xsd:double"&gt;0.405&lt;/D&gt;&lt;D xsi:type="xsd:double"&gt;0.4029&lt;/D&gt;&lt;D xsi:type="xsd:double"&gt;0.4059&lt;/D&gt;&lt;D xsi:type="xsd:double"&gt;0.406&lt;/D&gt;&lt;D xsi:type="xsd:double"&gt;0.4129&lt;/D&gt;&lt;D xsi:type="xsd:double"&gt;0.4089&lt;/D&gt;&lt;D xsi:type="xsd:double"&gt;0.4187&lt;/D&gt;&lt;D xsi:type="xsd:double"&gt;0.427&lt;/D&gt;&lt;D xsi:type="xsd:double"&gt;0.424&lt;/D&gt;&lt;D xsi:type="xsd:double"&gt;0.4402&lt;/D&gt;&lt;D xsi:type="xsd:double"&gt;0.4572&lt;/D&gt;&lt;D xsi:type="xsd:double"&gt;0.457&lt;/D&gt;&lt;D xsi:type="xsd:double"&gt;0.4758&lt;/D&gt;&lt;D xsi:type="xsd:double"&gt;0.4824&lt;/D&gt;&lt;D xsi:type="xsd:double"&gt;0.4942&lt;/D&gt;&lt;D xsi:type="xsd:double"&gt;0.4885&lt;/D&gt;&lt;D xsi:type="xsd:double"&gt;0.4822&lt;/D&gt;&lt;D xsi:type="xsd:double"&gt;0.486&lt;/D&gt;&lt;D xsi:type="xsd:double"&gt;0.49&lt;/D&gt;&lt;D xsi:type="xsd:double"&gt;0.4957&lt;/D&gt;&lt;D xsi:type="xsd:double"&gt;0.4864&lt;/D&gt;&lt;D xsi:type="xsd:double"&gt;0.4784&lt;/D&gt;&lt;D xsi:type="xsd:double"&gt;0.4733&lt;/D&gt;&lt;D xsi:type="xsd:double"&gt;0.4774&lt;/D&gt;&lt;D xsi:type="xsd:double"&gt;0.478&lt;/D&gt;&lt;D xsi:type="xsd:double"&gt;0.4778&lt;/D&gt;&lt;D xsi:type="xsd:double"&gt;0.4749&lt;/D&gt;&lt;D xsi:type="xsd:double"&gt;0.483&lt;/D&gt;&lt;D xsi:type="xsd:double"&gt;0.484&lt;/D&gt;&lt;D xsi:type="xsd:double"&gt;0.5355&lt;/D&gt;&lt;D xsi:type="xsd:double"&gt;0.5485&lt;/D&gt;&lt;D xsi:type="xsd:double"&gt;0.524&lt;/D&gt;&lt;D xsi:type="xsd:double"&gt;0.527&lt;/D&gt;&lt;D xsi:type="xsd:double"&gt;0.517&lt;/D&gt;&lt;D xsi:type="xsd:double"&gt;0.515&lt;/D&gt;&lt;D xsi:type="xsd:double"&gt;0.5205&lt;/D&gt;&lt;D xsi:type="xsd:double"&gt;0.5145&lt;/D&gt;&lt;D xsi:type="xsd:double"&gt;0.51&lt;/D&gt;&lt;D xsi:type="xsd:double"&gt;0.5205&lt;/D&gt;&lt;D xsi:type="xsd:double"&gt;0.529&lt;/D&gt;&lt;D xsi:type="xsd:double"&gt;0.5095&lt;/D&gt;&lt;D xsi:type="xsd:double"&gt;0.509&lt;/D&gt;&lt;D xsi:type="xsd:double"&gt;0.494&lt;/D&gt;&lt;D xsi:type="xsd:double"&gt;0.4938&lt;/D&gt;&lt;D xsi:type="xsd:double"&gt;0.51&lt;/D&gt;&lt;D xsi:type="xsd:double"&gt;0.52&lt;/D&gt;&lt;D xsi:type="xsd:double"&gt;0.569&lt;/D&gt;&lt;D xsi:type="xsd:double"&gt;0.5275&lt;/D&gt;&lt;D xsi:type="xsd:double"&gt;0.5525&lt;/D&gt;&lt;D xsi:type="xsd:double"&gt;0.544&lt;/D&gt;&lt;D xsi:type="xsd:double"&gt;0.532&lt;/D&gt;&lt;D xsi:type="xsd:double"&gt;0.543&lt;/D&gt;&lt;D xsi:type="xsd:double"&gt;0.5385&lt;/D&gt;&lt;D xsi:type="xsd:double"&gt;0.53&lt;/D&gt;&lt;D xsi:type="xsd:double"&gt;0.54&lt;/D&gt;&lt;D xsi:type="xsd:double"&gt;0.5345&lt;/D&gt;&lt;D xsi:type="xsd:double"&gt;0.539&lt;/D&gt;&lt;D xsi:type="xsd:double"&gt;0.544&lt;/D&gt;&lt;D xsi:type="xsd:double"&gt;0.544&lt;/D&gt;&lt;D xsi:type="xsd:double"&gt;0.545&lt;/D&gt;&lt;D xsi:type="xsd:double"&gt;0.543&lt;/D&gt;&lt;D xsi:type="xsd:double"&gt;0.544&lt;/D&gt;&lt;D xsi:type="xsd:double"&gt;0.545&lt;/D&gt;&lt;D xsi:type="xsd:double"&gt;0.5425&lt;/D&gt;&lt;D xsi:type="xsd:double"&gt;0.548&lt;/D&gt;&lt;D xsi:type="xsd:double"&gt;0.55&lt;/D&gt;&lt;D xsi:type="xsd:double"&gt;0.5455&lt;/D&gt;&lt;D xsi:type="xsd:double"&gt;0.547&lt;/D&gt;&lt;D xsi:type="xsd:double"&gt;0.5455&lt;/D&gt;&lt;D xsi:type="xsd:double"&gt;0.5485&lt;/D&gt;&lt;D xsi:type="xsd:double"&gt;0.5485&lt;/D&gt;&lt;D xsi:type="xsd:double"&gt;0.5495&lt;/D&gt;&lt;D xsi:type="xsd:double"&gt;0.546&lt;/D&gt;&lt;D xsi:type="xsd:double"&gt;0.5495&lt;/D&gt;&lt;D xsi:type="xsd:double"&gt;0.5485&lt;/D&gt;&lt;D xsi:type="xsd:double"&gt;0.542&lt;/D&gt;&lt;D xsi:type="xsd:double"&gt;0.548&lt;/D&gt;&lt;D xsi:type="xsd:double"&gt;0.5485&lt;/D&gt;&lt;D xsi:type="xsd:double"&gt;0.549&lt;/D&gt;&lt;D xsi:type="xsd:double"&gt;0.554&lt;/D&gt;&lt;D xsi:type="xsd:double"&gt;0.548&lt;/D&gt;&lt;D xsi:type="xsd:double"&gt;0.5455&lt;/D&gt;&lt;D xsi:type="xsd:double"&gt;0.55&lt;/D&gt;&lt;D xsi:type="xsd:double"&gt;0.55&lt;/D&gt;&lt;D xsi:type="xsd:double"&gt;0.543&lt;/D&gt;&lt;D xsi:type="xsd:double"&gt;0.544&lt;/D&gt;&lt;D xsi:type="xsd:double"&gt;0.542&lt;/D&gt;&lt;D xsi:type="xsd:double"&gt;0.541&lt;/D&gt;&lt;D xsi:type="xsd:double"&gt;0.5425&lt;/D&gt;&lt;D xsi:type="xsd:double"&gt;0.5355&lt;/D&gt;&lt;D xsi:type="xsd:double"&gt;0.534&lt;/D&gt;&lt;D xsi:type="xsd:double"&gt;0.533&lt;/D&gt;&lt;D xsi:type="xsd:double"&gt;0.528&lt;/D&gt;&lt;D xsi:type="xsd:double"&gt;0.533&lt;/D&gt;&lt;D xsi:type="xsd:double"&gt;0.5435&lt;/D&gt;&lt;D xsi:type="xsd:double"&gt;0.541&lt;/D&gt;&lt;D xsi:type="xsd:double"&gt;0.544&lt;/D&gt;&lt;D xsi:type="xsd:double"&gt;0.5435&lt;/D&gt;&lt;D xsi:type="xsd:double"&gt;0.537&lt;/D&gt;&lt;D xsi:type="xsd:double"&gt;0.5265&lt;/D&gt;&lt;D xsi:type="xsd:double"&gt;0.5255&lt;/D&gt;&lt;D xsi:type="xsd:double"&gt;0.5335&lt;/D&gt;&lt;D xsi:type="xsd:double"&gt;0.5355&lt;/D&gt;&lt;D xsi:type="xsd:double"&gt;0.544&lt;/D&gt;&lt;D xsi:type="xsd:double"&gt;0.542&lt;/D&gt;&lt;D xsi:type="xsd:double"&gt;0.54&lt;/D&gt;&lt;D xsi:type="xsd:double"&gt;0.5385&lt;/D&gt;&lt;D xsi:type="xsd:double"&gt;0.541&lt;/D&gt;&lt;D xsi:type="xsd:double"&gt;0.536&lt;/D&gt;&lt;D xsi:type="xsd:double"&gt;0.532&lt;/D&gt;&lt;D xsi:type="xsd:double"&gt;0.531&lt;/D&gt;&lt;D xsi:type="xsd:double"&gt;0.534&lt;/D&gt;&lt;D xsi:type="xsd:double"&gt;0.5395&lt;/D&gt;&lt;D xsi:type="xsd:double"&gt;0.537&lt;/D&gt;&lt;D xsi:type="xsd:double"&gt;0.539&lt;/D&gt;&lt;D xsi:type="xsd:double"&gt;0.539&lt;/D&gt;&lt;D xsi:type="xsd:double"&gt;0.542&lt;/D&gt;&lt;D xsi:type="xsd:double"&gt;0.539&lt;/D&gt;&lt;D xsi:type="xsd:double"&gt;0.54&lt;/D&gt;&lt;D xsi:type="xsd:double"&gt;0.5415&lt;/D&gt;&lt;D xsi:type="xsd:double"&gt;0.54&lt;/D&gt;&lt;D xsi:type="xsd:double"&gt;0.541&lt;/D&gt;&lt;D xsi:type="xsd:double"&gt;0.587&lt;/D&gt;&lt;D xsi:type="xsd:double"&gt;0.578&lt;/D&gt;&lt;D xsi:type="xsd:double"&gt;0.614&lt;/D&gt;&lt;D xsi:type="xsd:double"&gt;0.6&lt;/D&gt;&lt;D xsi:type="xsd:double"&gt;0.61&lt;/D&gt;&lt;D xsi:type="xsd:double"&gt;0.58&lt;/D&gt;&lt;D xsi:type="xsd:double"&gt;0.5545&lt;/D&gt;&lt;D xsi:type="xsd:double"&gt;0.5475&lt;/D&gt;&lt;D xsi:type="xsd:double"&gt;0.5455&lt;/D&gt;&lt;D xsi:type="xsd:double"&gt;0.54&lt;/D&gt;&lt;D xsi:type="xsd:double"&gt;0.535&lt;/D&gt;&lt;D xsi:type="xsd:double"&gt;0.54&lt;/D&gt;&lt;D xsi:type="xsd:double"&gt;0.535&lt;/D&gt;&lt;D xsi:type="xsd:double"&gt;0.537&lt;/D&gt;&lt;D xsi:type="xsd:double"&gt;0.53&lt;/D&gt;&lt;D xsi:type="xsd:double"&gt;0.532&lt;/D&gt;&lt;D xsi:type="xsd:double"&gt;0.531&lt;/D&gt;&lt;D xsi:type="xsd:double"&gt;0.527&lt;/D&gt;&lt;D xsi:type="xsd:double"&gt;0.521&lt;/D&gt;&lt;D xsi:type="xsd:double"&gt;0.531&lt;/D&gt;&lt;D xsi:type="xsd:double"&gt;0.52&lt;/D&gt;&lt;D xsi:type="xsd:double"&gt;0.509&lt;/D&gt;&lt;D xsi:type="xsd:double"&gt;0.509&lt;/D&gt;&lt;D xsi:type="xsd:double"&gt;0.511&lt;/D&gt;&lt;D xsi:type="xsd:double"&gt;0.5135&lt;/D&gt;&lt;D xsi:type="xsd:double"&gt;0.5195&lt;/D&gt;&lt;D xsi:type="xsd:double"&gt;0.521&lt;/D&gt;&lt;D xsi:type="xsd:double"&gt;0.516&lt;/D&gt;&lt;D xsi:type="xsd:double"&gt;0.5145&lt;/D&gt;&lt;D xsi:type="xsd:double"&gt;0.5185&lt;/D&gt;&lt;D xsi:type="xsd:double"&gt;0.523&lt;/D&gt;&lt;D xsi:type="xsd:double"&gt;0.5295&lt;/D&gt;&lt;D xsi:type="xsd:double"&gt;0.541&lt;/D&gt;&lt;D xsi:type="xsd:double"&gt;0.55&lt;/D&gt;&lt;D xsi:type="xsd:double"&gt;0.546&lt;/D&gt;&lt;D xsi:type="xsd:double"&gt;0.546&lt;/D&gt;&lt;D xsi:type="xsd:double"&gt;0.5465&lt;/D&gt;&lt;D xsi:type="xsd:double"&gt;0.5455&lt;/D&gt;&lt;D xsi:type="xsd:double"&gt;0.548&lt;/D&gt;&lt;D xsi:type="xsd:double"&gt;0.545&lt;/D&gt;&lt;D xsi:type="xsd:double"&gt;0.5375&lt;/D&gt;&lt;D xsi:type="xsd:double"&gt;0.532&lt;/D&gt;&lt;D xsi:type="xsd:double"&gt;0.535&lt;/D&gt;&lt;D xsi:type="xsd:double"&gt;0.5375&lt;/D&gt;&lt;D xsi:type="xsd:double"&gt;0.535&lt;/D&gt;&lt;D xsi:type="xsd:double"&gt;0.532&lt;/D&gt;&lt;D xsi:type="xsd:double"&gt;0.5285&lt;/D&gt;&lt;D xsi:type="xsd:double"&gt;0.5345&lt;/D&gt;&lt;D xsi:type="xsd:double"&gt;0.523&lt;/D&gt;&lt;D xsi:type="xsd:double"&gt;0.524&lt;/D&gt;&lt;D xsi:type="xsd:double"&gt;0.526&lt;/D&gt;&lt;D xsi:type="xsd:double"&gt;0.523&lt;/D&gt;&lt;D xsi:type="xsd:double"&gt;0.52&lt;/D&gt;&lt;D xsi:type="xsd:double"&gt;0.5205&lt;/D&gt;&lt;D xsi:type="xsd:double"&gt;0.519&lt;/D&gt;&lt;D xsi:type="xsd:double"&gt;0.525&lt;/D&gt;&lt;D xsi:type="xsd:double"&gt;0.522&lt;/D&gt;&lt;D xsi:type="xsd:double"&gt;0.522&lt;/D&gt;&lt;D xsi:type="xsd:double"&gt;0.517&lt;/D&gt;&lt;D xsi:type="xsd:double"&gt;0.5195&lt;/D&gt;&lt;D xsi:type="xsd:double"&gt;0.5105&lt;/D&gt;&lt;D xsi:type="xsd:double"&gt;0.511&lt;/D&gt;&lt;D xsi:type="xsd:double"&gt;0.517&lt;/D&gt;&lt;D xsi:type="xsd:double"&gt;0.521&lt;/D&gt;&lt;D xsi:type="xsd:double"&gt;0.523&lt;/D&gt;&lt;D xsi:type="xsd:double"&gt;0.517&lt;/D&gt;&lt;D xsi:type="xsd:double"&gt;0.52&lt;/D&gt;&lt;D xsi:type="xsd:double"&gt;0.522&lt;/D&gt;&lt;D xsi:type="xsd:double"&gt;0.5165&lt;/D&gt;&lt;D xsi:type="xsd:double"&gt;0.52&lt;/D&gt;&lt;D xsi:type="xsd:double"&gt;0.514&lt;/D&gt;&lt;D xsi:type="xsd:double"&gt;0.5335&lt;/D&gt;&lt;D xsi:type="xsd:double"&gt;0.54&lt;/D&gt;&lt;D xsi:type="xsd:double"&gt;0.549&lt;/D&gt;&lt;D xsi:type="xsd:double"&gt;0.5465&lt;/D&gt;&lt;D xsi:type="xsd:double"&gt;0.5455&lt;/D&gt;&lt;D xsi:type="xsd:double"&gt;0.551&lt;/D&gt;&lt;D xsi:type="xsd:double"&gt;0.5555&lt;/D&gt;&lt;D xsi:type="xsd:double"&gt;0.5565&lt;/D&gt;&lt;D xsi:type="xsd:double"&gt;0.5585&lt;/D&gt;&lt;D xsi:type="xsd:double"&gt;0.5575&lt;/D&gt;&lt;D xsi:type="xsd:double"&gt;0.5685&lt;/D&gt;&lt;D xsi:type="xsd:double"&gt;0.589&lt;/D&gt;&lt;D xsi:type="xsd:double"&gt;0.579&lt;/D&gt;&lt;D xsi:type="xsd:double"&gt;0.575&lt;/D&gt;&lt;D xsi:type="xsd:double"&gt;0.5635&lt;/D&gt;&lt;D xsi:type="xsd:double"&gt;0.5655&lt;/D&gt;&lt;D xsi:type="xsd:double"&gt;0.5745&lt;/D&gt;&lt;D xsi:type="xsd:double"&gt;0.58&lt;/D&gt;&lt;D xsi:type="xsd:double"&gt;0.61&lt;/D&gt;&lt;D xsi:type="xsd:double"&gt;0.597&lt;/D&gt;&lt;D xsi:type="xsd:double"&gt;0.596&lt;/D&gt;&lt;D xsi:type="xsd:double"&gt;0.5905&lt;/D&gt;&lt;D xsi:type="xsd:double"&gt;0.589&lt;/D&gt;&lt;D xsi:type="xsd:double"&gt;0.603&lt;/D&gt;&lt;D xsi:type="xsd:double"&gt;0.616&lt;/D&gt;&lt;D xsi:type="xsd:double"&gt;0.618&lt;/D&gt;&lt;D xsi:type="xsd:double"&gt;0.6295&lt;/D&gt;&lt;D xsi:type="xsd:double"&gt;0.6255&lt;/D&gt;&lt;D xsi:type="xsd:double"&gt;0.6355&lt;/D&gt;&lt;D xsi:type="xsd:double"&gt;0.6365&lt;/D&gt;&lt;D xsi:type="xsd:double"&gt;0.644&lt;/D&gt;&lt;D xsi:type="xsd:double"&gt;0.6515&lt;/D&gt;&lt;D xsi:type="xsd:double"&gt;0.647&lt;/D&gt;&lt;D xsi:type="xsd:double"&gt;0.651&lt;/D&gt;&lt;D xsi:type="xsd:double"&gt;0.683&lt;/D&gt;&lt;D xsi:type="xsd:double"&gt;0.6855&lt;/D&gt;&lt;D xsi:type="xsd:double"&gt;0.6995&lt;/D&gt;&lt;D xsi:type="xsd:double"&gt;0.6875&lt;/D&gt;&lt;D xsi:type="xsd:double"&gt;0.6965&lt;/D&gt;&lt;D xsi:type="xsd:double"&gt;0.686&lt;/D&gt;&lt;D xsi:type="xsd:double"&gt;0.6785&lt;/D&gt;&lt;D xsi:type="xsd:double"&gt;0.672&lt;/D&gt;&lt;D xsi:type="xsd:double"&gt;0.6735&lt;/D&gt;&lt;D xsi:type="xsd:double"&gt;0.664&lt;/D&gt;&lt;D xsi:type="xsd:double"&gt;0.659&lt;/D&gt;&lt;D xsi:type="xsd:double"&gt;0.6405&lt;/D&gt;&lt;D xsi:type="xsd:double"&gt;0.6415&lt;/D&gt;&lt;D xsi:type="xsd:double"&gt;0.645&lt;/D&gt;&lt;D xsi:type="xsd:double"&gt;0.66&lt;/D&gt;&lt;D xsi:type="xsd:double"&gt;0.67&lt;/D&gt;&lt;D xsi:type="xsd:double"&gt;0.662&lt;/D&gt;&lt;D xsi:type="xsd:double"&gt;0.664&lt;/D&gt;&lt;D xsi:type="xsd:double"&gt;0.664&lt;/D&gt;&lt;D xsi:type="xsd:double"&gt;0.664&lt;/D&gt;&lt;D xsi:type="xsd:double"&gt;0.6645&lt;/D&gt;&lt;D xsi:type="xsd:double"&gt;0.681&lt;/D&gt;&lt;D xsi:type="xsd:double"&gt;0.6705&lt;/D&gt;&lt;D xsi:type="xsd:double"&gt;0.661&lt;/D&gt;&lt;D xsi:type="xsd:double"&gt;0.6785&lt;/D&gt;&lt;D xsi:type="xsd:double"&gt;0.6735&lt;/D&gt;&lt;D xsi:type="xsd:double"&gt;0.682&lt;/D&gt;&lt;D xsi:type="xsd:double"&gt;0.675&lt;/D&gt;&lt;D xsi:type="xsd:double"&gt;0.6815&lt;/D&gt;&lt;D xsi:type="xsd:double"&gt;0.68&lt;/D&gt;&lt;D xsi:type="xsd:double"&gt;0.684&lt;/D&gt;&lt;D xsi:type="xsd:double"&gt;0.688&lt;/D&gt;&lt;D xsi:type="xsd:double"&gt;0.682&lt;/D&gt;&lt;D xsi:type="xsd:double"&gt;0.6715&lt;/D&gt;&lt;D xsi:type="xsd:double"&gt;0.6745&lt;/D&gt;&lt;D xsi:type="xsd:double"&gt;0.6785&lt;/D&gt;&lt;D xsi:type="xsd:double"&gt;0.67&lt;/D&gt;&lt;D xsi:type="xsd:double"&gt;0.67&lt;/D&gt;&lt;D xsi:type="xsd:double"&gt;0.67&lt;/D&gt;&lt;D xsi:type="xsd:double"&gt;0.672&lt;/D&gt;&lt;D xsi:type="xsd:double"&gt;0.674&lt;/D&gt;&lt;D xsi:type="xsd:double"&gt;0.674&lt;/D&gt;&lt;D xsi:type="xsd:double"&gt;0.6725&lt;/D&gt;&lt;D xsi:type="xsd:double"&gt;0.668&lt;/D&gt;&lt;D xsi:type="xsd:double"&gt;0.68&lt;/D&gt;&lt;D xsi:type="xsd:double"&gt;0.685&lt;/D&gt;&lt;D xsi:type="xsd:double"&gt;0.712&lt;/D&gt;&lt;D xsi:type="xsd:double"&gt;0.748&lt;/D&gt;&lt;D xsi:type="xsd:double"&gt;0.744&lt;/D&gt;&lt;D xsi:type="xsd:double"&gt;0.75&lt;/D&gt;&lt;D xsi:type="xsd:double"&gt;0.758&lt;/D&gt;&lt;D xsi:type="xsd:double"&gt;0.796&lt;/D&gt;&lt;D xsi:type="xsd:double"&gt;0.77&lt;/D&gt;&lt;D xsi:type="xsd:double"&gt;0.773&lt;/D&gt;&lt;D xsi:type="xsd:double"&gt;0.774&lt;/D&gt;&lt;D xsi:type="xsd:double"&gt;0.782&lt;/D&gt;&lt;D xsi:type="xsd:double"&gt;0.793&lt;/D&gt;&lt;D xsi:type="xsd:double"&gt;0.785&lt;/D&gt;&lt;D xsi:type="xsd:double"&gt;0.771&lt;/D&gt;&lt;D xsi:type="xsd:double"&gt;0.77&lt;/D&gt;&lt;D xsi:type="xsd:double"&gt;0.821&lt;/D&gt;&lt;D xsi:type="xsd:double"&gt;0.782&lt;/D&gt;&lt;D xsi:type="xsd:double"&gt;0.746&lt;/D&gt;&lt;D xsi:type="xsd:double"&gt;0.74&lt;/D&gt;&lt;D xsi:type="xsd:double"&gt;0.735&lt;/D&gt;&lt;D xsi:type="xsd:double"&gt;0.717&lt;/D&gt;&lt;D xsi:type="xsd:double"&gt;0.699&lt;/D&gt;&lt;D xsi:type="xsd:double"&gt;0.678&lt;/D&gt;&lt;D xsi:type="xsd:double"&gt;0.708&lt;/D&gt;&lt;D xsi:type="xsd:double"&gt;0.731&lt;/D&gt;&lt;D xsi:type="xsd:double"&gt;0.735&lt;/D&gt;&lt;D xsi:type="xsd:double"&gt;0.701&lt;/D&gt;&lt;D xsi:type="xsd:double"&gt;0.694&lt;/D&gt;&lt;D xsi:type="xsd:double"&gt;0.714&lt;/D&gt;&lt;D xsi:type="xsd:double"&gt;0.701&lt;/D&gt;&lt;D xsi:type="xsd:double"&gt;0.713&lt;/D&gt;&lt;D xsi:type="xsd:double"&gt;0.702&lt;/D&gt;&lt;D xsi:type="xsd:double"&gt;0.692&lt;/D&gt;&lt;D xsi:type="xsd:double"&gt;0.687&lt;/D&gt;&lt;D xsi:type="xsd:double"&gt;0.696&lt;/D&gt;&lt;D xsi:type="xsd:double"&gt;0.683&lt;/D&gt;&lt;D xsi:type="xsd:double"&gt;0.661&lt;/D&gt;&lt;D xsi:type="xsd:double"&gt;0.669&lt;/D&gt;&lt;D xsi:type="xsd:double"&gt;0.669&lt;/D&gt;&lt;D xsi:type="xsd:double"&gt;0.659&lt;/D&gt;&lt;D xsi:type="xsd:double"&gt;0.621&lt;/D&gt;&lt;D xsi:type="xsd:double"&gt;0.63&lt;/D&gt;&lt;D xsi:type="xsd:double"&gt;0.651&lt;/D&gt;&lt;D xsi:type="xsd:double"&gt;0.639&lt;/D&gt;&lt;D xsi:type="xsd:double"&gt;0.64&lt;/D&gt;&lt;D xsi:type="xsd:double"&gt;0.663&lt;/D&gt;&lt;D xsi:type="xsd:double"&gt;0.675&lt;/D&gt;&lt;D xsi:type="xsd:double"&gt;0.672&lt;/D&gt;&lt;D xsi:type="xsd:double"&gt;0.657&lt;/D&gt;&lt;D xsi:type="xsd:double"&gt;0.67&lt;/D&gt;&lt;D xsi:type="xsd:double"&gt;0.651&lt;/D&gt;&lt;D xsi:type="xsd:double"&gt;0.642&lt;/D&gt;&lt;D xsi:type="xsd:double"&gt;0.647&lt;/D&gt;&lt;D xsi:type="xsd:double"&gt;0.641&lt;/D&gt;&lt;D xsi:type="xsd:double"&gt;0.628&lt;/D&gt;&lt;D xsi:type="xsd:double"&gt;0.646&lt;/D&gt;&lt;D xsi:type="xsd:double"&gt;0.649&lt;/D&gt;&lt;D xsi:type="xsd:double"&gt;0.637&lt;/D&gt;&lt;D xsi:type="xsd:double"&gt;0.635&lt;/D&gt;&lt;D xsi:type="xsd:double"&gt;0.636&lt;/D&gt;&lt;D xsi:type="xsd:double"&gt;0.63&lt;/D&gt;&lt;D xsi:type="xsd:double"&gt;0.628&lt;/D&gt;&lt;D xsi:type="xsd:double"&gt;0.65&lt;/D&gt;&lt;D xsi:type="xsd:double"&gt;0.642&lt;/D&gt;&lt;D xsi:type="xsd:double"&gt;0.641&lt;/D&gt;&lt;D xsi:type="xsd:double"&gt;0.644&lt;/D&gt;&lt;D xsi:type="xsd:double"&gt;0.637&lt;/D&gt;&lt;D xsi:type="xsd:double"&gt;0.641&lt;/D&gt;&lt;D xsi:type="xsd:double"&gt;0.649&lt;/D&gt;&lt;D xsi:type="xsd:double"&gt;0.653&lt;/D&gt;&lt;D xsi:type="xsd:double"&gt;0.648&lt;/D&gt;&lt;D xsi:type="xsd:double"&gt;0.648&lt;/D&gt;&lt;D xsi:type="xsd:double"&gt;0.676&lt;/D&gt;&lt;D xsi:type="xsd:double"&gt;0.681&lt;/D&gt;&lt;D xsi:type="xsd:double"&gt;0.672&lt;/D&gt;&lt;D xsi:type="xsd:double"&gt;0.684&lt;/D&gt;&lt;D xsi:type="xsd:double"&gt;0.68&lt;/D&gt;&lt;D xsi:type="xsd:double"&gt;0.677&lt;/D&gt;&lt;D xsi:type="xsd:double"&gt;0.674&lt;/D&gt;&lt;D xsi:type="xsd:double"&gt;0.672&lt;/D&gt;&lt;D xsi:type="xsd:double"&gt;0.666&lt;/D&gt;&lt;D xsi:type="xsd:double"&gt;0.68&lt;/D&gt;&lt;D xsi:type="xsd:double"&gt;0.696&lt;/D&gt;&lt;D xsi:type="xsd:double"&gt;0.687&lt;/D&gt;&lt;D xsi:type="xsd:double"&gt;0.676&lt;/D&gt;&lt;D xsi:type="xsd:double"&gt;0.676&lt;/D&gt;&lt;D xsi:type="xsd:double"&gt;0.678&lt;/D&gt;&lt;D xsi:type="xsd:double"&gt;0.676&lt;/D&gt;&lt;D xsi:type="xsd:double"&gt;0.667&lt;/D&gt;&lt;D xsi:type="xsd:double"&gt;0.672&lt;/D&gt;&lt;D xsi:type="xsd:double"&gt;0.663&lt;/D&gt;&lt;D xsi:type="xsd:double"&gt;0.661&lt;/D&gt;&lt;D xsi:type="xsd:double"&gt;0.651&lt;/D&gt;&lt;D xsi:type="xsd:double"&gt;0.652&lt;/D&gt;&lt;D xsi:type="xsd:double"&gt;0.661&lt;/D&gt;&lt;D xsi:type="xsd:double"&gt;0.661&lt;/D&gt;&lt;D xsi:type="xsd:double"&gt;0.671&lt;/D&gt;&lt;D xsi:type="xsd:double"&gt;0.65&lt;/D&gt;&lt;D xsi:type="xsd:double"&gt;0.61&lt;/D&gt;&lt;D xsi:type="xsd:double"&gt;0.609&lt;/D&gt;&lt;D xsi:type="xsd:double"&gt;0.624&lt;/D&gt;&lt;D xsi:type="xsd:double"&gt;0.606&lt;/D&gt;&lt;D xsi:type="xsd:double"&gt;0.613&lt;/D&gt;&lt;D xsi:type="xsd:double"&gt;0.615&lt;/D&gt;&lt;D xsi:type="xsd:double"&gt;0.61&lt;/D&gt;&lt;D xsi:type="xsd:double"&gt;0.62&lt;/D&gt;&lt;D xsi:type="xsd:double"&gt;0.61&lt;/D&gt;&lt;D xsi:type="xsd:double"&gt;0.596&lt;/D&gt;&lt;D xsi:type="xsd:double"&gt;0.609&lt;/D&gt;&lt;D xsi:type="xsd:double"&gt;0.611&lt;/D&gt;&lt;D xsi:type="xsd:double"&gt;0.62&lt;/D&gt;&lt;D xsi:type="xsd:double"&gt;0.621&lt;/D&gt;&lt;D xsi:type="xsd:double"&gt;0.614&lt;/D&gt;&lt;D xsi:type="xsd:double"&gt;0.63&lt;/D&gt;&lt;D xsi:type="xsd:double"&gt;0.628&lt;/D&gt;&lt;D xsi:type="xsd:double"&gt;0.616&lt;/D&gt;&lt;D xsi:type="xsd:double"&gt;0.609&lt;/D&gt;&lt;D xsi:type="xsd:double"&gt;0.603&lt;/D&gt;&lt;D xsi:type="xsd:double"&gt;0.598&lt;/D&gt;&lt;D xsi:type="xsd:double"&gt;0.601&lt;/D&gt;&lt;D xsi:type="xsd:double"&gt;0.596&lt;/D&gt;&lt;D xsi:type="xsd:double"&gt;0.594&lt;/D&gt;&lt;D xsi:type="xsd:double"&gt;0.595&lt;/D&gt;&lt;D xsi:type="xsd:double"&gt;0.581&lt;/D&gt;&lt;D xsi:type="xsd:double"&gt;0.585&lt;/D&gt;&lt;D xsi:type="xsd:double"&gt;0.59&lt;/D&gt;&lt;D xsi:type="xsd:double"&gt;0.579&lt;/D&gt;&lt;D xsi:type="xsd:double"&gt;0.573&lt;/D&gt;&lt;D xsi:type="xsd:double"&gt;0.575&lt;/D&gt;&lt;D xsi:type="xsd:double"&gt;0.641&lt;/D&gt;&lt;D xsi:type="xsd:double"&gt;0.615&lt;/D&gt;&lt;D xsi:type="xsd:double"&gt;0.63&lt;/D&gt;&lt;D xsi:type="xsd:double"&gt;0.624&lt;/D&gt;&lt;D xsi:type="xsd:double"&gt;0.63&lt;/D&gt;&lt;D xsi:type="xsd:double"&gt;0.635&lt;/D&gt;&lt;D xsi:type="xsd:double"&gt;0.618&lt;/D&gt;&lt;D xsi:type="xsd:double"&gt;0.609&lt;/D&gt;&lt;D xsi:type="xsd:double"&gt;0.602&lt;/D&gt;&lt;D xsi:type="xsd:double"&gt;0.602&lt;/D&gt;&lt;D xsi:type="xsd:double"&gt;0.599&lt;/D&gt;&lt;D xsi:type="xsd:double"&gt;0.592&lt;/D&gt;&lt;D xsi:type="xsd:double"&gt;0.589&lt;/D&gt;&lt;D xsi:type="xsd:double"&gt;0.592&lt;/D&gt;&lt;D xsi:type="xsd:double"&gt;0.605&lt;/D&gt;&lt;D xsi:type="xsd:double"&gt;0.605&lt;/D&gt;&lt;D xsi:type="xsd:double"&gt;0.606&lt;/D&gt;&lt;D xsi:type="xsd:double"&gt;0.594&lt;/D&gt;&lt;D xsi:type="xsd:double"&gt;0.57&lt;/D&gt;&lt;D xsi:type="xsd:double"&gt;0.574&lt;/D&gt;&lt;D xsi:type="xsd:double"&gt;0.587&lt;/D&gt;&lt;D xsi:type="xsd:double"&gt;0.588&lt;/D&gt;&lt;D xsi:type="xsd:double"&gt;0.588&lt;/D&gt;&lt;D xsi:type="xsd:double"&gt;0.572&lt;/D&gt;&lt;D xsi:type="xsd:double"&gt;0.568&lt;/D&gt;&lt;D xsi:type="xsd:double"&gt;0.574&lt;/D&gt;&lt;D xsi:type="xsd:double"&gt;0.562&lt;/D&gt;&lt;D xsi:type="xsd:double"&gt;0.559&lt;/D&gt;&lt;D xsi:type="xsd:double"&gt;0.56&lt;/D&gt;&lt;D xsi:type="xsd:double"&gt;0.57&lt;/D&gt;&lt;D xsi:type="xsd:double"&gt;0.57&lt;/D&gt;&lt;D xsi:type="xsd:double"&gt;0.565&lt;/D&gt;&lt;D xsi:type="xsd:double"&gt;0.562&lt;/D&gt;&lt;D xsi:type="xsd:double"&gt;0.577&lt;/D&gt;&lt;D xsi:type="xsd:double"&gt;0.59&lt;/D&gt;&lt;D xsi:type="xsd:double"&gt;0.597&lt;/D&gt;&lt;D xsi:type="xsd:double"&gt;0.602&lt;/D&gt;&lt;D xsi:type="xsd:double"&gt;0.586&lt;/D&gt;&lt;D xsi:type="xsd:double"&gt;0.588&lt;/D&gt;&lt;D xsi:type="xsd:double"&gt;0.592&lt;/D&gt;&lt;D xsi:type="xsd:double"&gt;0.605&lt;/D&gt;&lt;D xsi:type="xsd:double"&gt;0.61&lt;/D&gt;&lt;D xsi:type="xsd:double"&gt;0.612&lt;/D&gt;&lt;D xsi:type="xsd:double"&gt;0.604&lt;/D&gt;&lt;D xsi:type="xsd:double"&gt;0.593&lt;/D&gt;&lt;D xsi:type="xsd:double"&gt;0.6&lt;/D&gt;&lt;D xsi:type="xsd:double"&gt;0.602&lt;/D&gt;&lt;D xsi:type="xsd:double"&gt;0.588&lt;/D&gt;&lt;D xsi:type="xsd:double"&gt;0.585&lt;/D&gt;&lt;D xsi:type="xsd:double"&gt;0.581&lt;/D&gt;&lt;D xsi:type="xsd:double"&gt;0.587&lt;/D&gt;&lt;D xsi:type="xsd:double"&gt;0.591&lt;/D&gt;&lt;D xsi:type="xsd:double"&gt;0.589&lt;/D&gt;&lt;D xsi:type="xsd:double"&gt;0.584&lt;/D&gt;&lt;D xsi:type="xsd:double"&gt;0.596&lt;/D&gt;&lt;D xsi:type="xsd:double"&gt;0.594&lt;/D&gt;&lt;D xsi:type="xsd:double"&gt;0.583&lt;/D&gt;&lt;D xsi:type="xsd:double"&gt;0.567&lt;/D&gt;&lt;D xsi:type="xsd:double"&gt;0.571&lt;/D&gt;&lt;D xsi:type="xsd:double"&gt;0.553&lt;/D&gt;&lt;D xsi:type="xsd:double"&gt;0.56&lt;/D&gt;&lt;D xsi:type="xsd:double"&gt;0.56&lt;/D&gt;&lt;D xsi:type="xsd:double"&gt;0.555&lt;/D&gt;&lt;D xsi:type="xsd:double"&gt;0.528&lt;/D&gt;&lt;D xsi:type="xsd:double"&gt;0.527&lt;/D&gt;&lt;D xsi:type="xsd:double"&gt;0.532&lt;/D&gt;&lt;D xsi:type="xsd:double"&gt;0.532&lt;/D&gt;&lt;D xsi:type="xsd:double"&gt;0.524&lt;/D&gt;&lt;D xsi:type="xsd:double"&gt;0.529&lt;/D&gt;&lt;D xsi:type="xsd:double"&gt;0.533&lt;/D&gt;&lt;D xsi:type="xsd:double"&gt;0.532&lt;/D&gt;&lt;D xsi:type="xsd:double"&gt;0.529&lt;/D&gt;&lt;D xsi:type="xsd:double"&gt;0.519&lt;/D&gt;&lt;D xsi:type="xsd:double"&gt;0.514&lt;/D&gt;&lt;D xsi:type="xsd:double"&gt;0.507&lt;/D&gt;&lt;D xsi:type="xsd:double"&gt;0.506&lt;/D&gt;&lt;D xsi:type="xsd:double"&gt;0.495&lt;/D&gt;&lt;D xsi:type="xsd:double"&gt;0.497&lt;/D&gt;&lt;D xsi:type="xsd:double"&gt;0.503&lt;/D&gt;&lt;D xsi:type="xsd:double"&gt;0.504&lt;/D&gt;&lt;D xsi:type="xsd:double"&gt;0.504&lt;/D&gt;&lt;D xsi:type="xsd:double"&gt;0.506&lt;/D&gt;&lt;D xsi:type="xsd:double"&gt;0.512&lt;/D&gt;&lt;D xsi:type="xsd:double"&gt;0.512&lt;/D&gt;&lt;D xsi:type="xsd:double"&gt;0.515&lt;/D&gt;&lt;D xsi:type="xsd:double"&gt;0.504&lt;/D&gt;&lt;D xsi:type="xsd:double"&gt;0.504&lt;/D&gt;&lt;D xsi:type="xsd:double"&gt;0.505&lt;/D&gt;&lt;D xsi:type="xsd:double"&gt;0.502&lt;/D&gt;&lt;D xsi:type="xsd:double"&gt;0.504&lt;/D&gt;&lt;D xsi:type="xsd:double"&gt;0.507&lt;/D&gt;&lt;D xsi:type="xsd:double"&gt;0.505&lt;/D&gt;&lt;D xsi:type="xsd:double"&gt;0.5&lt;/D&gt;&lt;D xsi:type="xsd:double"&gt;0.487&lt;/D&gt;&lt;D xsi:type="xsd:double"&gt;0.475&lt;/D&gt;&lt;D xsi:type="xsd:double"&gt;0.4555&lt;/D&gt;&lt;D xsi:type="xsd:double"&gt;0.448&lt;/D&gt;&lt;D xsi:type="xsd:double"&gt;0.4525&lt;/D&gt;&lt;D xsi:type="xsd:double"&gt;0.476&lt;/D&gt;&lt;D xsi:type="xsd:double"&gt;0.483&lt;/D&gt;&lt;D xsi:type="xsd:double"&gt;0.477&lt;/D&gt;&lt;D xsi:type="xsd:double"&gt;0.484&lt;/D&gt;&lt;D xsi:type="xsd:double"&gt;0.475&lt;/D&gt;&lt;D xsi:type="xsd:double"&gt;0.48&lt;/D&gt;&lt;D xsi:type="xsd:double"&gt;0.4805&lt;/D&gt;&lt;D xsi:type="xsd:double"&gt;0.4795&lt;/D&gt;&lt;D xsi:type="xsd:double"&gt;0.4745&lt;/D&gt;&lt;D xsi:type="xsd:double"&gt;0.482&lt;/D&gt;&lt;D xsi:type="xsd:double"&gt;0.48&lt;/D&gt;&lt;D xsi:type="xsd:double"&gt;0.478&lt;/D&gt;&lt;D xsi:type="xsd:double"&gt;0.478&lt;/D&gt;&lt;D xsi:type="xsd:double"&gt;0.48&lt;/D&gt;&lt;D xsi:type="xsd:double"&gt;0.48&lt;/D&gt;&lt;D xsi:type="xsd:double"&gt;0.48&lt;/D&gt;&lt;D xsi:type="xsd:double"&gt;0.4785&lt;/D&gt;&lt;D xsi:type="xsd:double"&gt;0.4915&lt;/D&gt;&lt;D xsi:type="xsd:double"&gt;0.4975&lt;/D&gt;&lt;D xsi:type="xsd:double"&gt;0.495&lt;/D&gt;&lt;D xsi:type="xsd:double"&gt;0.489&lt;/D&gt;&lt;D xsi:type="xsd:double"&gt;0.496&lt;/D&gt;&lt;D xsi:type="xsd:double"&gt;0.502&lt;/D&gt;&lt;D xsi:type="xsd:double"&gt;0.518&lt;/D&gt;&lt;D xsi:type="xsd:double"&gt;0.532&lt;/D&gt;&lt;D xsi:type="xsd:double"&gt;0.54&lt;/D&gt;&lt;D xsi:type="xsd:double"&gt;0.55&lt;/D&gt;&lt;D xsi:type="xsd:double"&gt;0.55&lt;/D&gt;&lt;D xsi:type="xsd:double"&gt;0.551&lt;/D&gt;&lt;D xsi:type="xsd:double"&gt;0.56&lt;/D&gt;&lt;D xsi:type="xsd:double"&gt;0.553&lt;/D&gt;&lt;D xsi:type="xsd:double"&gt;0.541&lt;/D&gt;&lt;D xsi:type="xsd:double"&gt;0.548&lt;/D&gt;&lt;D xsi:type="xsd:double"&gt;0.548&lt;/D&gt;&lt;D xsi:type="xsd:double"&gt;0.547&lt;/D&gt;&lt;D xsi:type="xsd:double"&gt;0.55&lt;/D&gt;&lt;D xsi:type="xsd:double"&gt;0.546&lt;/D&gt;&lt;D xsi:type="xsd:double"&gt;0.546&lt;/D&gt;&lt;D xsi:type="xsd:double"&gt;0.532&lt;/D&gt;&lt;D xsi:type="xsd:double"&gt;0.532&lt;/D&gt;&lt;D xsi:type="xsd:double"&gt;0.533&lt;/D&gt;&lt;D xsi:type="xsd:double"&gt;0.53&lt;/D&gt;&lt;D xsi:type="xsd:double"&gt;0.533&lt;/D&gt;&lt;D xsi:type="xsd:double"&gt;0.529&lt;/D&gt;&lt;D xsi:type="xsd:double"&gt;0.527&lt;/D&gt;&lt;D xsi:type="xsd:double"&gt;0.529&lt;/D&gt;&lt;D xsi:type="xsd:double"&gt;0.527&lt;/D&gt;&lt;D xsi:type="xsd:double"&gt;0.52&lt;/D&gt;&lt;D xsi:type="xsd:double"&gt;0.52&lt;/D&gt;&lt;D xsi:type="xsd:double"&gt;0.525&lt;/D&gt;&lt;D xsi:type="xsd:double"&gt;0.526&lt;/D&gt;&lt;D xsi:type="xsd:double"&gt;0.533&lt;/D&gt;&lt;D xsi:type="xsd:double"&gt;0.534&lt;/D&gt;&lt;D xsi:type="xsd:double"&gt;0.535&lt;/D&gt;&lt;D xsi:type="xsd:double"&gt;0.54&lt;/D&gt;&lt;D xsi:type="xsd:double"&gt;0.548&lt;/D&gt;&lt;D xsi:type="xsd:double"&gt;0.55&lt;/D&gt;&lt;D xsi:type="xsd:double"&gt;0.55&lt;/D&gt;&lt;D xsi:type="xsd:double"&gt;0.551&lt;/D&gt;&lt;D xsi:type="xsd:double"&gt;0.55&lt;/D&gt;&lt;D xsi:type="xsd:double"&gt;0.549&lt;/D&gt;&lt;D xsi:type="xsd:double"&gt;0.552&lt;/D&gt;&lt;D xsi:type="xsd:double"&gt;0.547&lt;/D&gt;&lt;D xsi:type="xsd:double"&gt;0.544&lt;/D&gt;&lt;D xsi:type="xsd:double"&gt;0.551&lt;/D&gt;&lt;D xsi:type="xsd:double"&gt;0.56&lt;/D&gt;&lt;D xsi:type="xsd:double"&gt;0.56&lt;/D&gt;&lt;D xsi:type="xsd:double"&gt;0.553&lt;/D&gt;&lt;D xsi:type="xsd:double"&gt;0.548&lt;/D&gt;&lt;D xsi:type="xsd:double"&gt;0.55&lt;/D&gt;&lt;D xsi:type="xsd:double"&gt;0.544&lt;/D&gt;&lt;D xsi:type="xsd:double"&gt;0.558&lt;/D&gt;&lt;D xsi:type="xsd:double"&gt;0.549&lt;/D&gt;&lt;D xsi:type="xsd:double"&gt;0.555&lt;/D&gt;&lt;D xsi:type="xsd:double"&gt;0.551&lt;/D&gt;&lt;D xsi:type="xsd:double"&gt;0.555&lt;/D&gt;&lt;D xsi:type="xsd:double"&gt;0.553&lt;/D&gt;&lt;D xsi:type="xsd:double"&gt;0.554&lt;/D&gt;&lt;D xsi:type="xsd:double"&gt;0.55&lt;/D&gt;&lt;D xsi:type="xsd:double"&gt;0.54&lt;/D&gt;&lt;D xsi:type="xsd:double"&gt;0.537&lt;/D&gt;&lt;D xsi:type="xsd:double"&gt;0.538&lt;/D&gt;&lt;D xsi:type="xsd:double"&gt;0.535&lt;/D&gt;&lt;D xsi:type="xsd:double"&gt;0.536&lt;/D&gt;&lt;D xsi:type="xsd:double"&gt;0.534&lt;/D&gt;&lt;D xsi:type="xsd:double"&gt;0.538&lt;/D&gt;&lt;D xsi:type="xsd:double"&gt;0.532&lt;/D&gt;&lt;D xsi:type="xsd:double"&gt;0.535&lt;/D&gt;&lt;D xsi:type="xsd:double"&gt;0.531&lt;/D&gt;&lt;D xsi:type="xsd:double"&gt;0.535&lt;/D&gt;&lt;D xsi:type="xsd:double"&gt;0.527&lt;/D&gt;&lt;D xsi:type="xsd:double"&gt;0.515&lt;/D&gt;&lt;D xsi:type="xsd:double"&gt;0.515&lt;/D&gt;&lt;D xsi:type="xsd:double"&gt;0.519&lt;/D&gt;&lt;D xsi:type="xsd:double"&gt;0.513&lt;/D&gt;&lt;D xsi:type="xsd:double"&gt;0.52&lt;/D&gt;&lt;D xsi:type="xsd:double"&gt;0.515&lt;/D&gt;&lt;D xsi:type="xsd:double"&gt;0.51&lt;/D&gt;&lt;D xsi:type="xsd:double"&gt;0.509&lt;/D&gt;&lt;D xsi:type="xsd:double"&gt;0.51&lt;/D&gt;&lt;D xsi:type="xsd:double"&gt;0.509&lt;/D&gt;&lt;D xsi:type="xsd:double"&gt;0.508&lt;/D&gt;&lt;D xsi:type="xsd:double"&gt;0.515&lt;/D&gt;&lt;D xsi:type="xsd:double"&gt;0.509&lt;/D&gt;&lt;D xsi:type="xsd:double"&gt;0.51&lt;/D&gt;&lt;D xsi:type="xsd:double"&gt;0.505&lt;/D&gt;&lt;D xsi:type="xsd:double"&gt;0.511&lt;/D&gt;&lt;D xsi:type="xsd:double"&gt;0.517&lt;/D&gt;&lt;D xsi:type="xsd:double"&gt;0.503&lt;/D&gt;&lt;D xsi:type="xsd:double"&gt;0.51&lt;/D&gt;&lt;D xsi:type="xsd:double"&gt;0.503&lt;/D&gt;&lt;D xsi:type="xsd:double"&gt;0.51&lt;/D&gt;&lt;D xsi:type="xsd:double"&gt;0.503&lt;/D&gt;&lt;D xsi:type="xsd:double"&gt;0.51&lt;/D&gt;&lt;D xsi:type="xsd:double"&gt;0.505&lt;/D&gt;&lt;D xsi:type="xsd:double"&gt;0.508&lt;/D&gt;&lt;D xsi:type="xsd:double"&gt;0.513&lt;/D&gt;&lt;D xsi:type="xsd:double"&gt;0.512&lt;/D&gt;&lt;D xsi:type="xsd:double"&gt;0.528&lt;/D&gt;&lt;D xsi:type="xsd:double"&gt;0.523&lt;/D&gt;&lt;D xsi:type="xsd:double"&gt;0.52&lt;/D&gt;&lt;D xsi:type="xsd:double"&gt;0.52&lt;/D&gt;&lt;D xsi:type="xsd:double"&gt;0.52&lt;/D&gt;&lt;D xsi:type="xsd:double"&gt;0.524&lt;/D&gt;&lt;D xsi:type="xsd:double"&gt;0.527&lt;/D&gt;&lt;D xsi:type="xsd:double"&gt;0.53&lt;/D&gt;&lt;D xsi:type="xsd:double"&gt;0.535&lt;/D&gt;&lt;D xsi:type="xsd:double"&gt;0.511&lt;/D&gt;&lt;D xsi:type="xsd:double"&gt;0.51&lt;/D&gt;&lt;D xsi:type="xsd:double"&gt;0.509&lt;/D&gt;&lt;D xsi:type="xsd:double"&gt;0.516&lt;/D&gt;&lt;D xsi:type="xsd:double"&gt;0.513&lt;/D&gt;&lt;D xsi:type="xsd:double"&gt;0.512&lt;/D&gt;&lt;D xsi:type="xsd:double"&gt;0.51&lt;/D&gt;&lt;D xsi:type="xsd:double"&gt;0.496&lt;/D&gt;&lt;D xsi:type="xsd:double"&gt;0.4985&lt;/D&gt;&lt;D xsi:type="xsd:double"&gt;0.502&lt;/D&gt;&lt;D xsi:type="xsd:double"&gt;0.4945&lt;/D&gt;&lt;D xsi:type="xsd:double"&gt;0.501&lt;/D&gt;&lt;D xsi:type="xsd:double"&gt;0.495&lt;/D&gt;&lt;D xsi:type="xsd:double"&gt;0.501&lt;/D&gt;&lt;D xsi:type="xsd:double"&gt;0.497&lt;/D&gt;&lt;D xsi:type="xsd:double"&gt;0.501&lt;/D&gt;&lt;D xsi:type="xsd:double"&gt;0.5&lt;/D&gt;&lt;D xsi:type="xsd:double"&gt;0.4975&lt;/D&gt;&lt;D xsi:type="xsd:double"&gt;0.492&lt;/D&gt;&lt;D xsi:type="xsd:double"&gt;0.4965&lt;/D&gt;&lt;D xsi:type="xsd:double"&gt;0.495&lt;/D&gt;&lt;D xsi:type="xsd:double"&gt;0.4965&lt;/D&gt;&lt;D xsi:type="xsd:double"&gt;0.52&lt;/D&gt;&lt;D xsi:type="xsd:double"&gt;0.519&lt;/D&gt;&lt;D xsi:type="xsd:double"&gt;0.516&lt;/D&gt;&lt;D xsi:type="xsd:double"&gt;0.518&lt;/D&gt;&lt;D xsi:type="xsd:double"&gt;0.516&lt;/D&gt;&lt;D xsi:type="xsd:double"&gt;0.516&lt;/D&gt;&lt;D xsi:type="xsd:double"&gt;0.512&lt;/D&gt;&lt;D xsi:type="xsd:double"&gt;0.511&lt;/D&gt;&lt;D xsi:type="xsd:double"&gt;0.512&lt;/D&gt;&lt;D xsi:type="xsd:double"&gt;0.512&lt;/D&gt;&lt;D xsi:type="xsd:double"&gt;0.512&lt;/D&gt;&lt;D xsi:type="xsd:double"&gt;0.503&lt;/D&gt;&lt;D xsi:type="xsd:double"&gt;0.5&lt;/D&gt;&lt;D xsi:type="xsd:double"&gt;0.499&lt;/D&gt;&lt;D xsi:type="xsd:double"&gt;0.511&lt;/D&gt;&lt;D xsi:type="xsd:double"&gt;0.509&lt;/D&gt;&lt;D xsi:type="xsd:double"&gt;0.506&lt;/D&gt;&lt;D xsi:type="xsd:double"&gt;0.51&lt;/D&gt;&lt;D xsi:type="xsd:double"&gt;0.507&lt;/D&gt;&lt;D xsi:type="xsd:double"&gt;0.51&lt;/D&gt;&lt;D xsi:type="xsd:double"&gt;0.507&lt;/D&gt;&lt;D xsi:type="xsd:double"&gt;0.51&lt;/D&gt;&lt;D xsi:type="xsd:double"&gt;0.509&lt;/D&gt;&lt;D xsi:type="xsd:double"&gt;0.504&lt;/D&gt;&lt;D xsi:type="xsd:double"&gt;0.502&lt;/D&gt;&lt;D xsi:type="xsd:double"&gt;0.5&lt;/D&gt;&lt;D xsi:type="xsd:double"&gt;0.503&lt;/D&gt;&lt;D xsi:type="xsd:double"&gt;0.495&lt;/D&gt;&lt;D xsi:type="xsd:double"&gt;0.503&lt;/D&gt;&lt;D xsi:type="xsd:double"&gt;0.502&lt;/D&gt;&lt;D xsi:type="xsd:double"&gt;0.494&lt;/D&gt;&lt;D xsi:type="xsd:double"&gt;0.486&lt;/D&gt;&lt;D xsi:type="xsd:double"&gt;0.5&lt;/D&gt;&lt;D xsi:type="xsd:double"&gt;0.5&lt;/D&gt;&lt;D xsi:type="xsd:double"&gt;0.505&lt;/D&gt;&lt;D xsi:type="xsd:double"&gt;0.501&lt;/D&gt;&lt;D xsi:type="xsd:double"&gt;0.496&lt;/D&gt;&lt;D xsi:type="xsd:double"&gt;0.4945&lt;/D&gt;&lt;D xsi:type="xsd:double"&gt;0.502&lt;/D&gt;&lt;D xsi:type="xsd:double"&gt;0.499&lt;/D&gt;&lt;D xsi:type="xsd:double"&gt;0.4985&lt;/D&gt;&lt;D xsi:type="xsd:double"&gt;0.4975&lt;/D&gt;&lt;D xsi:type="xsd:double"&gt;0.501&lt;/D&gt;&lt;D xsi:type="xsd:double"&gt;0.4945&lt;/D&gt;&lt;D xsi:type="xsd:double"&gt;0.495&lt;/D&gt;&lt;D xsi:type="xsd:double"&gt;0.495&lt;/D&gt;&lt;D xsi:type="xsd:double"&gt;0.4965&lt;/D&gt;&lt;D xsi:type="xsd:double"&gt;0.504&lt;/D&gt;&lt;D xsi:type="xsd:double"&gt;0.504&lt;/D&gt;&lt;D xsi:type="xsd:double"&gt;0.506&lt;/D&gt;&lt;D xsi:type="xsd:double"&gt;0.512&lt;/D&gt;&lt;D xsi:type="xsd:double"&gt;0.519&lt;/D&gt;&lt;D xsi:type="xsd:double"&gt;0.53&lt;/D&gt;&lt;D xsi:type="xsd:double"&gt;0.539&lt;/D&gt;&lt;D xsi:type="xsd:double"&gt;0.527&lt;/D&gt;&lt;D xsi:type="xsd:double"&gt;0.537&lt;/D&gt;&lt;D xsi:type="xsd:double"&gt;0.529&lt;/D&gt;&lt;D xsi:type="xsd:double"&gt;0.532&lt;/D&gt;&lt;D xsi:type="xsd:double"&gt;0.537&lt;/D&gt;&lt;D xsi:type="xsd:double"&gt;0.538&lt;/D&gt;&lt;D xsi:type="xsd:double"&gt;0.539&lt;/D&gt;&lt;D xsi:type="xsd:double"&gt;0.534&lt;/D&gt;&lt;D xsi:type="xsd:double"&gt;0.539&lt;/D&gt;&lt;D xsi:type="xsd:double"&gt;0.532&lt;/D&gt;&lt;D xsi:type="xsd:double"&gt;0.523&lt;/D&gt;&lt;D xsi:type="xsd:double"&gt;0.529&lt;/D&gt;&lt;D xsi:type="xsd:double"&gt;0.532&lt;/D&gt;&lt;D xsi:type="xsd:double"&gt;0.533&lt;/D&gt;&lt;D xsi:type="xsd:double"&gt;0.533&lt;/D&gt;&lt;D xsi:type="xsd:double"&gt;0.53&lt;/D&gt;&lt;D xsi:type="xsd:double"&gt;0.538&lt;/D&gt;&lt;D xsi:type="xsd:double"&gt;0.538&lt;/D&gt;&lt;D xsi:type="xsd:double"&gt;0.539&lt;/D&gt;&lt;D xsi:type="xsd:double"&gt;0.538&lt;/D&gt;&lt;D xsi:type="xsd:double"&gt;0.537&lt;/D&gt;&lt;D xsi:type="xsd:double"&gt;0.</t>
        </r>
      </text>
    </comment>
    <comment ref="A6" authorId="0">
      <text>
        <r>
          <rPr>
            <b/>
            <sz val="9"/>
            <rFont val="Tahoma"/>
            <family val="2"/>
          </rPr>
          <t>543&lt;/D&gt;&lt;D xsi:type="xsd:double"&gt;0.54&lt;/D&gt;&lt;D xsi:type="xsd:double"&gt;0.532&lt;/D&gt;&lt;D xsi:type="xsd:double"&gt;0.534&lt;/D&gt;&lt;D xsi:type="xsd:double"&gt;0.53&lt;/D&gt;&lt;D xsi:type="xsd:double"&gt;0.535&lt;/D&gt;&lt;D xsi:type="xsd:double"&gt;0.538&lt;/D&gt;&lt;D xsi:type="xsd:double"&gt;0.55&lt;/D&gt;&lt;D xsi:type="xsd:double"&gt;0.57&lt;/D&gt;&lt;D xsi:type="xsd:double"&gt;0.58&lt;/D&gt;&lt;D xsi:type="xsd:double"&gt;0.588&lt;/D&gt;&lt;D xsi:type="xsd:double"&gt;0.592&lt;/D&gt;&lt;D xsi:type="xsd:double"&gt;0.595&lt;/D&gt;&lt;D xsi:type="xsd:double"&gt;0.591&lt;/D&gt;&lt;D xsi:type="xsd:double"&gt;0.598&lt;/D&gt;&lt;D xsi:type="xsd:double"&gt;0.598&lt;/D&gt;&lt;D xsi:type="xsd:double"&gt;0.594&lt;/D&gt;&lt;D xsi:type="xsd:double"&gt;0.594&lt;/D&gt;&lt;D xsi:type="xsd:double"&gt;0.59&lt;/D&gt;&lt;D xsi:type="xsd:double"&gt;0.586&lt;/D&gt;&lt;D xsi:type="xsd:double"&gt;0.587&lt;/D&gt;&lt;D xsi:type="xsd:double"&gt;0.59&lt;/D&gt;&lt;D xsi:type="xsd:double"&gt;0.604&lt;/D&gt;&lt;D xsi:type="xsd:double"&gt;0.597&lt;/D&gt;&lt;D xsi:type="xsd:double"&gt;0.598&lt;/D&gt;&lt;D xsi:type="xsd:double"&gt;0.598&lt;/D&gt;&lt;D xsi:type="xsd:double"&gt;0.615&lt;/D&gt;&lt;D xsi:type="xsd:double"&gt;0.636&lt;/D&gt;&lt;D xsi:type="xsd:double"&gt;0.638&lt;/D&gt;&lt;D xsi:type="xsd:double"&gt;0.647&lt;/D&gt;&lt;D xsi:type="xsd:double"&gt;0.665&lt;/D&gt;&lt;D xsi:type="xsd:double"&gt;0.664&lt;/D&gt;&lt;D xsi:type="xsd:double"&gt;0.65&lt;/D&gt;&lt;D xsi:type="xsd:double"&gt;0.64&lt;/D&gt;&lt;D xsi:type="xsd:double"&gt;0.64&lt;/D&gt;&lt;D xsi:type="xsd:double"&gt;0.642&lt;/D&gt;&lt;D xsi:type="xsd:double"&gt;0.649&lt;/D&gt;&lt;D xsi:type="xsd:double"&gt;0.664&lt;/D&gt;&lt;D xsi:type="xsd:double"&gt;0.691&lt;/D&gt;&lt;D xsi:type="xsd:double"&gt;0.69&lt;/D&gt;&lt;D xsi:type="xsd:double"&gt;0.685&lt;/D&gt;&lt;D xsi:type="xsd:double"&gt;0.693&lt;/D&gt;&lt;D xsi:type="xsd:double"&gt;0.71&lt;/D&gt;&lt;D xsi:type="xsd:double"&gt;0.698&lt;/D&gt;&lt;D xsi:type="xsd:double"&gt;0.698&lt;/D&gt;&lt;D xsi:type="xsd:double"&gt;0.697&lt;/D&gt;&lt;D xsi:type="xsd:double"&gt;0.69&lt;/D&gt;&lt;D xsi:type="xsd:double"&gt;0.687&lt;/D&gt;&lt;D xsi:type="xsd:double"&gt;0.689&lt;/D&gt;&lt;D xsi:type="xsd:double"&gt;0.697&lt;/D&gt;&lt;D xsi:type="xsd:double"&gt;0.736&lt;/D&gt;&lt;D xsi:type="xsd:double"&gt;0.741&lt;/D&gt;&lt;D xsi:type="xsd:double"&gt;0.745&lt;/D&gt;&lt;D xsi:type="xsd:double"&gt;0.745&lt;/D&gt;&lt;D xsi:type="xsd:double"&gt;0.76&lt;/D&gt;&lt;D xsi:type="xsd:double"&gt;0.754&lt;/D&gt;&lt;D xsi:type="xsd:double"&gt;0.748&lt;/D&gt;&lt;D xsi:type="xsd:double"&gt;0.764&lt;/D&gt;&lt;D xsi:type="xsd:double"&gt;0.746&lt;/D&gt;&lt;D xsi:type="xsd:double"&gt;0.756&lt;/D&gt;&lt;D xsi:type="xsd:double"&gt;0.738&lt;/D&gt;&lt;D xsi:type="xsd:double"&gt;0.734&lt;/D&gt;&lt;D xsi:type="xsd:double"&gt;0.74&lt;/D&gt;&lt;D xsi:type="xsd:double"&gt;0.757&lt;/D&gt;&lt;D xsi:type="xsd:double"&gt;0.76&lt;/D&gt;&lt;D xsi:type="xsd:double"&gt;0.763&lt;/D&gt;&lt;D xsi:type="xsd:double"&gt;0.753&lt;/D&gt;&lt;D xsi:type="xsd:double"&gt;0.737&lt;/D&gt;&lt;D xsi:type="xsd:double"&gt;0.744&lt;/D&gt;&lt;D xsi:type="xsd:double"&gt;0.747&lt;/D&gt;&lt;D xsi:type="xsd:double"&gt;0.745&lt;/D&gt;&lt;D xsi:type="xsd:double"&gt;0.739&lt;/D&gt;&lt;D xsi:type="xsd:double"&gt;0.75&lt;/D&gt;&lt;D xsi:type="xsd:double"&gt;0.763&lt;/D&gt;&lt;D xsi:type="xsd:double"&gt;0.747&lt;/D&gt;&lt;D xsi:type="xsd:double"&gt;0.758&lt;/D&gt;&lt;D xsi:type="xsd:double"&gt;0.753&lt;/D&gt;&lt;D xsi:type="xsd:double"&gt;0.743&lt;/D&gt;&lt;D xsi:type="xsd:double"&gt;0.753&lt;/D&gt;&lt;D xsi:type="xsd:double"&gt;0.783&lt;/D&gt;&lt;D xsi:type="xsd:double"&gt;0.785&lt;/D&gt;&lt;D xsi:type="xsd:double"&gt;0.803&lt;/D&gt;&lt;D xsi:type="xsd:double"&gt;0.815&lt;/D&gt;&lt;D xsi:type="xsd:double"&gt;0.82&lt;/D&gt;&lt;D xsi:type="xsd:double"&gt;0.857&lt;/D&gt;&lt;D xsi:type="xsd:double"&gt;0.85&lt;/D&gt;&lt;D xsi:type="xsd:double"&gt;0.822&lt;/D&gt;&lt;D xsi:type="xsd:double"&gt;0.731&lt;/D&gt;&lt;D xsi:type="xsd:double"&gt;0.722&lt;/D&gt;&lt;D xsi:type="xsd:double"&gt;0.711&lt;/D&gt;&lt;D xsi:type="xsd:double"&gt;0.672&lt;/D&gt;&lt;D xsi:type="xsd:double"&gt;0.675&lt;/D&gt;&lt;D xsi:type="xsd:double"&gt;0.644&lt;/D&gt;&lt;D xsi:type="xsd:double"&gt;0.654&lt;/D&gt;&lt;D xsi:type="xsd:double"&gt;0.61&lt;/D&gt;&lt;D xsi:type="xsd:double"&gt;0.591&lt;/D&gt;&lt;D xsi:type="xsd:double"&gt;0.546&lt;/D&gt;&lt;D xsi:type="xsd:double"&gt;0.52&lt;/D&gt;&lt;D xsi:type="xsd:double"&gt;0.4955&lt;/D&gt;&lt;D xsi:type="xsd:double"&gt;0.474&lt;/D&gt;&lt;D xsi:type="xsd:double"&gt;0.4015&lt;/D&gt;&lt;D xsi:type="xsd:double"&gt;0.4325&lt;/D&gt;&lt;D xsi:type="xsd:double"&gt;0.3775&lt;/D&gt;&lt;D xsi:type="xsd:double"&gt;0.351&lt;/D&gt;&lt;D xsi:type="xsd:double"&gt;0.359&lt;/D&gt;&lt;D xsi:type="xsd:double"&gt;0.362&lt;/D&gt;&lt;D xsi:type="xsd:double"&gt;0.3785&lt;/D&gt;&lt;D xsi:type="xsd:double"&gt;0.383&lt;/D&gt;&lt;D xsi:type="xsd:double"&gt;0.427&lt;/D&gt;&lt;D xsi:type="xsd:double"&gt;0.446&lt;/D&gt;&lt;D xsi:type="xsd:double"&gt;0.4625&lt;/D&gt;&lt;D xsi:type="xsd:double"&gt;0.446&lt;/D&gt;&lt;D xsi:type="xsd:double"&gt;0.442&lt;/D&gt;&lt;D xsi:type="xsd:double"&gt;0.4645&lt;/D&gt;&lt;D xsi:type="xsd:double"&gt;0.487&lt;/D&gt;&lt;D xsi:type="xsd:double"&gt;0.471&lt;/D&gt;&lt;D xsi:type="xsd:double"&gt;0.466&lt;/D&gt;&lt;D xsi:type="xsd:double"&gt;0.478&lt;/D&gt;&lt;D xsi:type="xsd:double"&gt;0.48&lt;/D&gt;&lt;D xsi:type="xsd:double"&gt;0.48&lt;/D&gt;&lt;D xsi:type="xsd:double"&gt;0.465&lt;/D&gt;&lt;D xsi:type="xsd:double"&gt;0.474&lt;/D&gt;&lt;D xsi:type="xsd:double"&gt;0.45&lt;/D&gt;&lt;D xsi:type="xsd:double"&gt;0.437&lt;/D&gt;&lt;D xsi:type="xsd:double"&gt;0.439&lt;/D&gt;&lt;D xsi:type="xsd:double"&gt;0.434&lt;/D&gt;&lt;D xsi:type="xsd:double"&gt;0.428&lt;/D&gt;&lt;D xsi:type="xsd:double"&gt;0.402&lt;/D&gt;&lt;D xsi:type="xsd:double"&gt;0.42&lt;/D&gt;&lt;D xsi:type="xsd:double"&gt;0.422&lt;/D&gt;&lt;D xsi:type="xsd:double"&gt;0.424&lt;/D&gt;&lt;D xsi:type="xsd:double"&gt;0.43&lt;/D&gt;&lt;D xsi:type="xsd:double"&gt;0.436&lt;/D&gt;&lt;D xsi:type="xsd:double"&gt;0.433&lt;/D&gt;&lt;D xsi:type="xsd:double"&gt;0.426&lt;/D&gt;&lt;D xsi:type="xsd:double"&gt;0.424&lt;/D&gt;&lt;D xsi:type="xsd:double"&gt;0.43&lt;/D&gt;&lt;D xsi:type="xsd:double"&gt;0.424&lt;/D&gt;&lt;D xsi:type="xsd:double"&gt;0.43&lt;/D&gt;&lt;D xsi:type="xsd:double"&gt;0.43&lt;/D&gt;&lt;D xsi:type="xsd:double"&gt;0.429&lt;/D&gt;&lt;D xsi:type="xsd:double"&gt;0.418&lt;/D&gt;&lt;D xsi:type="xsd:double"&gt;0.403&lt;/D&gt;&lt;D xsi:type="xsd:double"&gt;0.41&lt;/D&gt;&lt;D xsi:type="xsd:double"&gt;0.43&lt;/D&gt;&lt;D xsi:type="xsd:double"&gt;0.406&lt;/D&gt;&lt;D xsi:type="xsd:double"&gt;0.4&lt;/D&gt;&lt;D xsi:type="xsd:double"&gt;0.403&lt;/D&gt;&lt;D xsi:type="xsd:double"&gt;0.412&lt;/D&gt;&lt;D xsi:type="xsd:double"&gt;0.423&lt;/D&gt;&lt;D xsi:type="xsd:double"&gt;0.432&lt;/D&gt;&lt;D xsi:type="xsd:double"&gt;0.436&lt;/D&gt;&lt;D xsi:type="xsd:double"&gt;0.436&lt;/D&gt;&lt;D xsi:type="xsd:double"&gt;0.43&lt;/D&gt;&lt;D xsi:type="xsd:double"&gt;0.438&lt;/D&gt;&lt;D xsi:type="xsd:double"&gt;0.441&lt;/D&gt;&lt;D xsi:type="xsd:double"&gt;0.459&lt;/D&gt;&lt;D xsi:type="xsd:double"&gt;0.475&lt;/D&gt;&lt;D xsi:type="xsd:double"&gt;0.475&lt;/D&gt;&lt;D xsi:type="xsd:double"&gt;0.472&lt;/D&gt;&lt;D xsi:type="xsd:double"&gt;0.462&lt;/D&gt;&lt;D xsi:type="xsd:double"&gt;0.44&lt;/D&gt;&lt;D xsi:type="xsd:double"&gt;0.411&lt;/D&gt;&lt;D xsi:type="xsd:double"&gt;0.423&lt;/D&gt;&lt;D xsi:type="xsd:double"&gt;0.427&lt;/D&gt;&lt;D xsi:type="xsd:double"&gt;0.436&lt;/D&gt;&lt;D xsi:type="xsd:double"&gt;0.441&lt;/D&gt;&lt;D xsi:type="xsd:double"&gt;0.44&lt;/D&gt;&lt;D xsi:type="xsd:double"&gt;0.437&lt;/D&gt;&lt;D xsi:type="xsd:double"&gt;0.44&lt;/D&gt;&lt;D xsi:type="xsd:double"&gt;0.439&lt;/D&gt;&lt;D xsi:type="xsd:double"&gt;0.43&lt;/D&gt;&lt;D xsi:type="xsd:double"&gt;0.436&lt;/D&gt;&lt;D xsi:type="xsd:double"&gt;0.437&lt;/D&gt;&lt;D xsi:type="xsd:double"&gt;0.438&lt;/D&gt;&lt;D xsi:type="xsd:double"&gt;0.446&lt;/D&gt;&lt;D xsi:type="xsd:double"&gt;0.443&lt;/D&gt;&lt;D xsi:type="xsd:double"&gt;0.444&lt;/D&gt;&lt;D xsi:type="xsd:double"&gt;0.438&lt;/D&gt;&lt;D xsi:type="xsd:double"&gt;0.44&lt;/D&gt;&lt;D xsi:type="xsd:double"&gt;0.438&lt;/D&gt;&lt;D xsi:type="xsd:double"&gt;0.435&lt;/D&gt;&lt;D xsi:type="xsd:double"&gt;0.435&lt;/D&gt;&lt;D xsi:type="xsd:double"&gt;0.428&lt;/D&gt;&lt;D xsi:type="xsd:double"&gt;0.426&lt;/D&gt;&lt;D xsi:type="xsd:double"&gt;0.431&lt;/D&gt;&lt;D xsi:type="xsd:double"&gt;0.431&lt;/D&gt;&lt;D xsi:type="xsd:double"&gt;0.422&lt;/D&gt;&lt;D xsi:type="xsd:double"&gt;0.425&lt;/D&gt;&lt;D xsi:type="xsd:double"&gt;0.422&lt;/D&gt;&lt;D xsi:type="xsd:double"&gt;0.425&lt;/D&gt;&lt;D xsi:type="xsd:double"&gt;0.422&lt;/D&gt;&lt;D xsi:type="xsd:double"&gt;0.419&lt;/D&gt;&lt;D xsi:type="xsd:double"&gt;0.408&lt;/D&gt;&lt;D xsi:type="xsd:double"&gt;0.417&lt;/D&gt;&lt;D xsi:type="xsd:double"&gt;0.46&lt;/D&gt;&lt;D xsi:type="xsd:double"&gt;0.439&lt;/D&gt;&lt;D xsi:type="xsd:double"&gt;0.445&lt;/D&gt;&lt;D xsi:type="xsd:double"&gt;0.445&lt;/D&gt;&lt;D xsi:type="xsd:double"&gt;0.452&lt;/D&gt;&lt;D xsi:type="xsd:double"&gt;0.465&lt;/D&gt;&lt;D xsi:type="xsd:double"&gt;0.522&lt;/D&gt;&lt;D xsi:type="xsd:double"&gt;0.53&lt;/D&gt;&lt;D xsi:type="xsd:double"&gt;0.516&lt;/D&gt;&lt;D xsi:type="xsd:double"&gt;0.528&lt;/D&gt;&lt;D xsi:type="xsd:double"&gt;0.55&lt;/D&gt;&lt;D xsi:type="xsd:double"&gt;0.544&lt;/D&gt;&lt;D xsi:type="xsd:double"&gt;0.552&lt;/D&gt;&lt;D xsi:type="xsd:double"&gt;0.544&lt;/D&gt;&lt;D xsi:type="xsd:double"&gt;0.554&lt;/D&gt;&lt;D xsi:type="xsd:double"&gt;0.6&lt;/D&gt;&lt;D xsi:type="xsd:double"&gt;0.696&lt;/D&gt;&lt;D xsi:type="xsd:double"&gt;0.698&lt;/D&gt;&lt;D xsi:type="xsd:double"&gt;0.69&lt;/D&gt;&lt;D xsi:type="xsd:double"&gt;0.656&lt;/D&gt;&lt;D xsi:type="xsd:double"&gt;0.648&lt;/D&gt;&lt;D xsi:type="xsd:double"&gt;0.644&lt;/D&gt;&lt;D xsi:type="xsd:double"&gt;0.658&lt;/D&gt;&lt;D xsi:type="xsd:double"&gt;0.656&lt;/D&gt;&lt;D xsi:type="xsd:double"&gt;0.646&lt;/D&gt;&lt;D xsi:type="xsd:double"&gt;0.63&lt;/D&gt;&lt;D xsi:type="xsd:double"&gt;0.622&lt;/D&gt;&lt;D xsi:type="xsd:double"&gt;0.622&lt;/D&gt;&lt;D xsi:type="xsd:double"&gt;0.614&lt;/D&gt;&lt;D xsi:type="xsd:double"&gt;0.624&lt;/D&gt;&lt;D xsi:type="xsd:double"&gt;0.638&lt;/D&gt;&lt;D xsi:type="xsd:double"&gt;0.668&lt;/D&gt;&lt;D xsi:type="xsd:double"&gt;0.652&lt;/D&gt;&lt;D xsi:type="xsd:double"&gt;0.634&lt;/D&gt;&lt;D xsi:type="xsd:double"&gt;0.62&lt;/D&gt;&lt;D xsi:type="xsd:double"&gt;0.612&lt;/D&gt;&lt;D xsi:type="xsd:double"&gt;0.606&lt;/D&gt;&lt;D xsi:type="xsd:double"&gt;0.6&lt;/D&gt;&lt;D xsi:type="xsd:double"&gt;0.602&lt;/D&gt;&lt;D xsi:type="xsd:double"&gt;0.544&lt;/D&gt;&lt;D xsi:type="xsd:double"&gt;0.552&lt;/D&gt;&lt;D xsi:type="xsd:double"&gt;0.556&lt;/D&gt;&lt;D xsi:type="xsd:double"&gt;0.554&lt;/D&gt;&lt;D xsi:type="xsd:double"&gt;0.536&lt;/D&gt;&lt;D xsi:type="xsd:double"&gt;0.534&lt;/D&gt;&lt;D xsi:type="xsd:double"&gt;0.538&lt;/D&gt;&lt;D xsi:type="xsd:double"&gt;0.534&lt;/D&gt;&lt;D xsi:type="xsd:double"&gt;0.57&lt;/D&gt;&lt;D xsi:type="xsd:double"&gt;0.556&lt;/D&gt;&lt;D xsi:type="xsd:double"&gt;0.55&lt;/D&gt;&lt;D xsi:type="xsd:double"&gt;0.558&lt;/D&gt;&lt;D xsi:type="xsd:double"&gt;0.558&lt;/D&gt;&lt;D xsi:type="xsd:double"&gt;0.558&lt;/D&gt;&lt;D xsi:type="xsd:double"&gt;0.542&lt;/D&gt;&lt;D xsi:type="xsd:double"&gt;0.522&lt;/D&gt;&lt;D xsi:type="xsd:double"&gt;0.522&lt;/D&gt;&lt;D xsi:type="xsd:double"&gt;0.534&lt;/D&gt;&lt;D xsi:type="xsd:double"&gt;0.496&lt;/D&gt;&lt;D xsi:type="xsd:double"&gt;0.5&lt;/D&gt;&lt;D xsi:type="xsd:double"&gt;0.5&lt;/D&gt;&lt;D xsi:type="xsd:double"&gt;0.489&lt;/D&gt;&lt;D xsi:type="xsd:double"&gt;0.486&lt;/D&gt;&lt;D xsi:type="xsd:double"&gt;0.47&lt;/D&gt;&lt;D xsi:type="xsd:double"&gt;0.467&lt;/D&gt;&lt;D xsi:type="xsd:double"&gt;0.456&lt;/D&gt;&lt;D xsi:type="xsd:double"&gt;0.45&lt;/D&gt;&lt;D xsi:type="xsd:double"&gt;0.425&lt;/D&gt;&lt;D xsi:type="xsd:double"&gt;0.425&lt;/D&gt;&lt;D xsi:type="xsd:double"&gt;0.46&lt;/D&gt;&lt;D xsi:type="xsd:double"&gt;0.447&lt;/D&gt;&lt;D xsi:type="xsd:double"&gt;0.468&lt;/D&gt;&lt;D xsi:type="xsd:double"&gt;0.496&lt;/D&gt;&lt;D xsi:type="xsd:double"&gt;0.492&lt;/D&gt;&lt;D xsi:type="xsd:double"&gt;0.5&lt;/D&gt;&lt;D xsi:type="xsd:double"&gt;0.53&lt;/D&gt;&lt;D xsi:type="xsd:double"&gt;0.524&lt;/D&gt;&lt;D xsi:type="xsd:double"&gt;0.528&lt;/D&gt;&lt;D xsi:type="xsd:double"&gt;0.526&lt;/D&gt;&lt;D xsi:type="xsd:double"&gt;0.546&lt;/D&gt;&lt;D xsi:type="xsd:double"&gt;0.55&lt;/D&gt;&lt;D xsi:type="xsd:double"&gt;0.544&lt;/D&gt;&lt;D xsi:type="xsd:double"&gt;0.552&lt;/D&gt;&lt;D xsi:type="xsd:double"&gt;0.546&lt;/D&gt;&lt;D xsi:type="xsd:double"&gt;0.538&lt;/D&gt;&lt;D xsi:type="xsd:double"&gt;0.548&lt;/D&gt;&lt;D xsi:type="xsd:double"&gt;0.588&lt;/D&gt;&lt;D xsi:type="xsd:double"&gt;0.6&lt;/D&gt;&lt;D xsi:type="xsd:double"&gt;0.628&lt;/D&gt;&lt;D xsi:type="xsd:double"&gt;0.612&lt;/D&gt;&lt;D xsi:type="xsd:double"&gt;0.602&lt;/D&gt;&lt;D xsi:type="xsd:double"&gt;0.59&lt;/D&gt;&lt;D xsi:type="xsd:double"&gt;0.588&lt;/D&gt;&lt;D xsi:type="xsd:double"&gt;0.58&lt;/D&gt;&lt;D xsi:type="xsd:double"&gt;0.582&lt;/D&gt;&lt;D xsi:type="xsd:double"&gt;0.598&lt;/D&gt;&lt;D xsi:type="xsd:double"&gt;0.586&lt;/D&gt;&lt;D xsi:type="xsd:double"&gt;0.574&lt;/D&gt;&lt;D xsi:type="xsd:double"&gt;0.57&lt;/D&gt;&lt;D xsi:type="xsd:double"&gt;0.58&lt;/D&gt;&lt;D xsi:type="xsd:double"&gt;0.594&lt;/D&gt;&lt;D xsi:type="xsd:double"&gt;0.586&lt;/D&gt;&lt;D xsi:type="xsd:double"&gt;0.59&lt;/D&gt;&lt;D xsi:type="xsd:double"&gt;0.578&lt;/D&gt;&lt;D xsi:type="xsd:double"&gt;0.58&lt;/D&gt;&lt;D xsi:type="xsd:double"&gt;0.562&lt;/D&gt;&lt;D xsi:type="xsd:double"&gt;0.566&lt;/D&gt;&lt;D xsi:type="xsd:double"&gt;0.56&lt;/D&gt;&lt;D xsi:type="xsd:double"&gt;0.57&lt;/D&gt;&lt;D xsi:type="xsd:double"&gt;0.57&lt;/D&gt;&lt;D xsi:type="xsd:double"&gt;0.57&lt;/D&gt;&lt;D xsi:type="xsd:double"&gt;0.582&lt;/D&gt;&lt;D xsi:type="xsd:double"&gt;0.578&lt;/D&gt;&lt;D xsi:type="xsd:double"&gt;0.582&lt;/D&gt;&lt;D xsi:type="xsd:double"&gt;0.572&lt;/D&gt;&lt;D xsi:type="xsd:double"&gt;0.572&lt;/D&gt;&lt;D xsi:type="xsd:double"&gt;0.562&lt;/D&gt;&lt;D xsi:type="xsd:double"&gt;0.568&lt;/D&gt;&lt;D xsi:type="xsd:double"&gt;0.568&lt;/D&gt;&lt;D xsi:type="xsd:double"&gt;0.558&lt;/D&gt;&lt;D xsi:type="xsd:double"&gt;0.554&lt;/D&gt;&lt;D xsi:type="xsd:double"&gt;0.56&lt;/D&gt;&lt;D xsi:type="xsd:double"&gt;0.566&lt;/D&gt;&lt;D xsi:type="xsd:double"&gt;0.556&lt;/D&gt;&lt;D xsi:type="xsd:double"&gt;0.554&lt;/D&gt;&lt;D xsi:type="xsd:double"&gt;0.544&lt;/D&gt;&lt;D xsi:type="xsd:double"&gt;0.534&lt;/D&gt;&lt;D xsi:type="xsd:double"&gt;0.544&lt;/D&gt;&lt;D xsi:type="xsd:double"&gt;0.532&lt;/D&gt;&lt;D xsi:type="xsd:double"&gt;0.536&lt;/D&gt;&lt;D xsi:type="xsd:double"&gt;0.536&lt;/D&gt;&lt;D xsi:type="xsd:double"&gt;0.538&lt;/D&gt;&lt;D xsi:type="xsd:double"&gt;0.548&lt;/D&gt;&lt;D xsi:type="xsd:double"&gt;0.55&lt;/D&gt;&lt;D xsi:type="xsd:double"&gt;0.56&lt;/D&gt;&lt;D xsi:type="xsd:double"&gt;0.56&lt;/D&gt;&lt;D xsi:type="xsd:double"&gt;0.564&lt;/D&gt;&lt;D xsi:type="xsd:double"&gt;0.558&lt;/D&gt;&lt;D xsi:type="xsd:double"&gt;0.568&lt;/D&gt;&lt;D xsi:type="xsd:double"&gt;0.56&lt;/D&gt;&lt;D xsi:type="xsd:double"&gt;0.554&lt;/D&gt;&lt;D xsi:type="xsd:double"&gt;0.558&lt;/D&gt;&lt;D xsi:type="xsd:double"&gt;0.55&lt;/D&gt;&lt;D xsi:type="xsd:double"&gt;0.54&lt;/D&gt;&lt;D xsi:type="xsd:double"&gt;0.538&lt;/D&gt;&lt;D xsi:type="xsd:double"&gt;0.532&lt;/D&gt;&lt;D xsi:type="xsd:double"&gt;0.556&lt;/D&gt;&lt;D xsi:type="xsd:double"&gt;0.558&lt;/D&gt;&lt;D xsi:type="xsd:double"&gt;0.548&lt;/D&gt;&lt;D xsi:type="xsd:double"&gt;0.552&lt;/D&gt;&lt;D xsi:type="xsd:double"&gt;0.548&lt;/D&gt;&lt;D xsi:type="xsd:double"&gt;0.57&lt;/D&gt;&lt;D xsi:type="xsd:double"&gt;0.586&lt;/D&gt;&lt;D xsi:type="xsd:double"&gt;0.59&lt;/D&gt;&lt;D xsi:type="xsd:double"&gt;0.598&lt;/D&gt;&lt;D xsi:type="xsd:double"&gt;0.582&lt;/D&gt;&lt;D xsi:type="xsd:double"&gt;0.586&lt;/D&gt;&lt;D xsi:type="xsd:double"&gt;0.61&lt;/D&gt;&lt;D xsi:type="xsd:double"&gt;0.596&lt;/D&gt;&lt;D xsi:type="xsd:double"&gt;0.594&lt;/D&gt;&lt;D xsi:type="xsd:double"&gt;0.612&lt;/D&gt;&lt;D xsi:type="xsd:double"&gt;0.596&lt;/D&gt;&lt;D xsi:type="xsd:double"&gt;0.616&lt;/D&gt;&lt;D xsi:type="xsd:double"&gt;0.606&lt;/D&gt;&lt;D xsi:type="xsd:double"&gt;0.608&lt;/D&gt;&lt;D xsi:type="xsd:double"&gt;0.604&lt;/D&gt;&lt;D xsi:type="xsd:double"&gt;0.6&lt;/D&gt;&lt;D xsi:type="xsd:double"&gt;0.604&lt;/D&gt;&lt;D xsi:type="xsd:double"&gt;0.608&lt;/D&gt;&lt;D xsi:type="xsd:double"&gt;0.598&lt;/D&gt;&lt;D xsi:type="xsd:double"&gt;0.606&lt;/D&gt;&lt;D xsi:type="xsd:double"&gt;0.614&lt;/D&gt;&lt;D xsi:type="xsd:double"&gt;0.622&lt;/D&gt;&lt;D xsi:type="xsd:double"&gt;0.628&lt;/D&gt;&lt;D xsi:type="xsd:double"&gt;0.68&lt;/D&gt;&lt;D xsi:type="xsd:double"&gt;0.702&lt;/D&gt;&lt;D xsi:type="xsd:double"&gt;0.696&lt;/D&gt;&lt;D xsi:type="xsd:double"&gt;0.716&lt;/D&gt;&lt;D xsi:type="xsd:double"&gt;0.715&lt;/D&gt;&lt;D xsi:type="xsd:double"&gt;0.708&lt;/D&gt;&lt;D xsi:type="xsd:double"&gt;0.683&lt;/D&gt;&lt;D xsi:type="xsd:double"&gt;0.675&lt;/D&gt;&lt;D xsi:type="xsd:double"&gt;0.71&lt;/D&gt;&lt;D xsi:type="xsd:double"&gt;0.705&lt;/D&gt;&lt;D xsi:type="xsd:double"&gt;0.702&lt;/D&gt;&lt;D xsi:type="xsd:double"&gt;0.68&lt;/D&gt;&lt;D xsi:type="xsd:double"&gt;0.678&lt;/D&gt;&lt;D xsi:type="xsd:double"&gt;0.69&lt;/D&gt;&lt;D xsi:type="xsd:double"&gt;0.697&lt;/D&gt;&lt;D xsi:type="xsd:double"&gt;0.685&lt;/D&gt;&lt;D xsi:type="xsd:double"&gt;0.694&lt;/D&gt;&lt;D xsi:type="xsd:double"&gt;0.685&lt;/D&gt;&lt;D xsi:type="xsd:double"&gt;0.676&lt;/D&gt;&lt;D xsi:type="xsd:double"&gt;0.66&lt;/D&gt;&lt;D xsi:type="xsd:double"&gt;0.689&lt;/D&gt;&lt;D xsi:type="xsd:double"&gt;0.672&lt;/D&gt;&lt;D xsi:type="xsd:double"&gt;0.698&lt;/D&gt;&lt;D xsi:type="xsd:double"&gt;0.695&lt;/D&gt;&lt;D xsi:type="xsd:double"&gt;0.695&lt;/D&gt;&lt;D xsi:type="xsd:double"&gt;0.715&lt;/D&gt;&lt;D xsi:type="xsd:double"&gt;0.713&lt;/D&gt;&lt;D xsi:type="xsd:double"&gt;0.723&lt;/D&gt;&lt;D xsi:type="xsd:double"&gt;0.72&lt;/D&gt;&lt;D xsi:type="xsd:double"&gt;0.68&lt;/D&gt;&lt;D xsi:type="xsd:double"&gt;0.677&lt;/D&gt;&lt;D xsi:type="xsd:double"&gt;0.68&lt;/D&gt;&lt;D xsi:type="xsd:double"&gt;0.676&lt;/D&gt;&lt;D xsi:type="xsd:double"&gt;0.678&lt;/D&gt;&lt;D xsi:type="xsd:double"&gt;0.68&lt;/D&gt;&lt;D xsi:type="xsd:double"&gt;0.696&lt;/D&gt;&lt;D xsi:type="xsd:double"&gt;0.686&lt;/D&gt;&lt;D xsi:type="xsd:double"&gt;0.681&lt;/D&gt;&lt;D xsi:type="xsd:double"&gt;0.682&lt;/D&gt;&lt;D xsi:type="xsd:double"&gt;0.678&lt;/D&gt;&lt;D xsi:type="xsd:double"&gt;0.68&lt;/D&gt;&lt;D xsi:type="xsd:double"&gt;0.688&lt;/D&gt;&lt;D xsi:type="xsd:double"&gt;0.685&lt;/D&gt;&lt;D xsi:type="xsd:double"&gt;0.69&lt;/D&gt;&lt;D xsi:type="xsd:double"&gt;0.686&lt;/D&gt;&lt;D xsi:type="xsd:double"&gt;0.7&lt;/D&gt;&lt;D xsi:type="xsd:double"&gt;0.699&lt;/D&gt;&lt;D xsi:type="xsd:double"&gt;0.69&lt;/D&gt;&lt;D xsi:type="xsd:double"&gt;0.682&lt;/D&gt;&lt;D xsi:type="xsd:double"&gt;0.691&lt;/D&gt;&lt;D xsi:type="xsd:double"&gt;0.689&lt;/D&gt;&lt;D xsi:type="xsd:double"&gt;0.675&lt;/D&gt;&lt;D xsi:type="xsd:double"&gt;0.671&lt;/D&gt;&lt;D xsi:type="xsd:double"&gt;0.672&lt;/D&gt;&lt;D xsi:type="xsd:double"&gt;0.65&lt;/D&gt;&lt;D xsi:type="xsd:double"&gt;0.655&lt;/D&gt;&lt;D xsi:type="xsd:double"&gt;0.653&lt;/D&gt;&lt;D xsi:type="xsd:double"&gt;0.638&lt;/D&gt;&lt;D xsi:type="xsd:double"&gt;0.639&lt;/D&gt;&lt;D xsi:type="xsd:double"&gt;0.64&lt;/D&gt;&lt;D xsi:type="xsd:double"&gt;0.621&lt;/D&gt;&lt;D xsi:type="xsd:double"&gt;0.615&lt;/D&gt;&lt;D xsi:type="xsd:double"&gt;0.608&lt;/D&gt;&lt;D xsi:type="xsd:double"&gt;0.612&lt;/D&gt;&lt;D xsi:type="xsd:double"&gt;0.604&lt;/D&gt;&lt;D xsi:type="xsd:double"&gt;0.62&lt;/D&gt;&lt;D xsi:type="xsd:double"&gt;0.6&lt;/D&gt;&lt;D xsi:type="xsd:double"&gt;0.594&lt;/D&gt;&lt;D xsi:type="xsd:double"&gt;0.595&lt;/D&gt;&lt;D xsi:type="xsd:double"&gt;0.602&lt;/D&gt;&lt;D xsi:type="xsd:double"&gt;0.595&lt;/D&gt;&lt;D xsi:type="xsd:double"&gt;0.582&lt;/D&gt;&lt;D xsi:type="xsd:double"&gt;0.582&lt;/D&gt;&lt;D xsi:type="xsd:double"&gt;0.56&lt;/D&gt;&lt;D xsi:type="xsd:double"&gt;0.561&lt;/D&gt;&lt;D xsi:type="xsd:double"&gt;0.555&lt;/D&gt;&lt;D xsi:type="xsd:double"&gt;0.554&lt;/D&gt;&lt;D xsi:type="xsd:double"&gt;0.57&lt;/D&gt;&lt;D xsi:type="xsd:double"&gt;0.569&lt;/D&gt;&lt;D xsi:type="xsd:double"&gt;0.582&lt;/D&gt;&lt;D xsi:type="xsd:double"&gt;0.585&lt;/D&gt;&lt;D xsi:type="xsd:double"&gt;0.589&lt;/D&gt;&lt;D xsi:type="xsd:double"&gt;0.605&lt;/D&gt;&lt;D xsi:type="xsd:double"&gt;0.607&lt;/D&gt;&lt;D xsi:type="xsd:double"&gt;0.605&lt;/D&gt;&lt;D xsi:type="xsd:double"&gt;0.609&lt;/D&gt;&lt;D xsi:type="xsd:double"&gt;0.605&lt;/D&gt;&lt;D xsi:type="xsd:double"&gt;0.614&lt;/D&gt;&lt;D xsi:type="xsd:double"&gt;0.607&lt;/D&gt;&lt;D xsi:type="xsd:double"&gt;0.606&lt;/D&gt;&lt;D xsi:type="xsd:double"&gt;0.612&lt;/D&gt;&lt;D xsi:type="xsd:double"&gt;0.607&lt;/D&gt;&lt;D xsi:type="xsd:double"&gt;0.615&lt;/D&gt;&lt;D xsi:type="xsd:double"&gt;0.6&lt;/D&gt;&lt;D xsi:type="xsd:double"&gt;0.607&lt;/D&gt;&lt;D xsi:type="xsd:double"&gt;0.596&lt;/D&gt;&lt;D xsi:type="xsd:double"&gt;0.595&lt;/D&gt;&lt;D xsi:type="xsd:double"&gt;0.594&lt;/D&gt;&lt;D xsi:type="xsd:double"&gt;0.583&lt;/D&gt;&lt;D xsi:type="xsd:double"&gt;0.58&lt;/D&gt;&lt;D xsi:type="xsd:double"&gt;0.591&lt;/D&gt;&lt;D xsi:type="xsd:double"&gt;0.598&lt;/D&gt;&lt;D xsi:type="xsd:double"&gt;0.58&lt;/D&gt;&lt;D xsi:type="xsd:double"&gt;0.585&lt;/D&gt;&lt;D xsi:type="xsd:double"&gt;0.582&lt;/D&gt;&lt;D xsi:type="xsd:double"&gt;0.583&lt;/D&gt;&lt;D xsi:type="xsd:double"&gt;0.586&lt;/D&gt;&lt;D xsi:type="xsd:double"&gt;0.593&lt;/D&gt;&lt;D xsi:type="xsd:double"&gt;0.596&lt;/D&gt;&lt;D xsi:type="xsd:double"&gt;0.595&lt;/D&gt;&lt;D xsi:type="xsd:double"&gt;0.594&lt;/D&gt;&lt;D xsi:type="xsd:double"&gt;0.582&lt;/D&gt;&lt;D xsi:type="xsd:double"&gt;0.581&lt;/D&gt;&lt;D xsi:type="xsd:double"&gt;0.575&lt;/D&gt;&lt;D xsi:type="xsd:double"&gt;0.572&lt;/D&gt;&lt;D xsi:type="xsd:double"&gt;0.575&lt;/D&gt;&lt;D xsi:type="xsd:double"&gt;0.573&lt;/D&gt;&lt;D xsi:type="xsd:double"&gt;0.57&lt;/D&gt;&lt;D xsi:type="xsd:double"&gt;0.62&lt;/D&gt;&lt;D xsi:type="xsd:double"&gt;0.602&lt;/D&gt;&lt;D xsi:type="xsd:double"&gt;0.637&lt;/D&gt;&lt;D xsi:type="xsd:double"&gt;0.63&lt;/D&gt;&lt;D xsi:type="xsd:double"&gt;0.638&lt;/D&gt;&lt;D xsi:type="xsd:double"&gt;0.635&lt;/D&gt;&lt;D xsi:type="xsd:double"&gt;0.64&lt;/D&gt;&lt;D xsi:type="xsd:double"&gt;0.64&lt;/D&gt;&lt;D xsi:type="xsd:double"&gt;0.639&lt;/D&gt;&lt;D xsi:type="xsd:double"&gt;0.642&lt;/D&gt;&lt;D xsi:type="xsd:double"&gt;0.634&lt;/D&gt;&lt;D xsi:type="xsd:double"&gt;0.634&lt;/D&gt;&lt;D xsi:type="xsd:double"&gt;0.64&lt;/D&gt;&lt;D xsi:type="xsd:double"&gt;0.659&lt;/D&gt;&lt;D xsi:type="xsd:double"&gt;0.636&lt;/D&gt;&lt;D xsi:type="xsd:double"&gt;0.632&lt;/D&gt;&lt;D xsi:type="xsd:double"&gt;0.637&lt;/D&gt;&lt;D xsi:type="xsd:double"&gt;0.633&lt;/D&gt;&lt;D xsi:type="xsd:double"&gt;0.633&lt;/D&gt;&lt;D xsi:type="xsd:double"&gt;0.63&lt;/D&gt;&lt;D xsi:type="xsd:double"&gt;0.667&lt;/D&gt;&lt;D xsi:type="xsd:double"&gt;0.708&lt;/D&gt;&lt;D xsi:type="xsd:double"&gt;0.692&lt;/D&gt;&lt;D xsi:type="xsd:double"&gt;0.694&lt;/D&gt;&lt;D xsi:type="xsd:double"&gt;0.686&lt;/D&gt;&lt;D xsi:type="xsd:double"&gt;0.702&lt;/D&gt;&lt;D xsi:type="xsd:double"&gt;0.704&lt;/D&gt;&lt;D xsi:type="xsd:double"&gt;0.692&lt;/D&gt;&lt;D xsi:type="xsd:double"&gt;0.7&lt;/D&gt;&lt;D xsi:type="xsd:double"&gt;0.695&lt;/D&gt;&lt;D xsi:type="xsd:double"&gt;0.698&lt;/D&gt;&lt;D xsi:type="xsd:double"&gt;0.671&lt;/D&gt;&lt;D xsi:type="xsd:double"&gt;0.662&lt;/D&gt;&lt;D xsi:type="xsd:double"&gt;0.669&lt;/D&gt;&lt;D xsi:type="xsd:double"&gt;0.656&lt;/D&gt;&lt;D xsi:type="xsd:double"&gt;0.672&lt;/D&gt;&lt;D xsi:type="xsd:double"&gt;0.672&lt;/D&gt;&lt;D xsi:type="xsd:double"&gt;0.675&lt;/D&gt;&lt;D xsi:type="xsd:double"&gt;0.683&lt;/D&gt;&lt;D xsi:type="xsd:double"&gt;0.69&lt;/D&gt;&lt;D xsi:type="xsd:double"&gt;0.681&lt;/D&gt;&lt;D xsi:type="xsd:double"&gt;0.67&lt;/D&gt;&lt;D xsi:type="xsd:double"&gt;0.664&lt;/D&gt;&lt;D xsi:type="xsd:double"&gt;0.679&lt;/D&gt;&lt;D xsi:type="xsd:double"&gt;0.661&lt;/D&gt;&lt;D xsi:type="xsd:double"&gt;0.649&lt;/D&gt;&lt;D xsi:type="xsd:double"&gt;0.645&lt;/D&gt;&lt;D xsi:type="xsd:double"&gt;0.641&lt;/D&gt;&lt;D xsi:type="xsd:double"&gt;0.633&lt;/D&gt;&lt;D xsi:type="xsd:double"&gt;0.633&lt;/D&gt;&lt;D xsi:type="xsd:double"&gt;0.631&lt;/D&gt;&lt;D xsi:type="xsd:double"&gt;0.613&lt;/D&gt;&lt;D xsi:type="xsd:double"&gt;0.612&lt;/D&gt;&lt;D xsi:type="xsd:double"&gt;0.61&lt;/D&gt;&lt;D xsi:type="xsd:double"&gt;0.627&lt;/D&gt;&lt;D xsi:type="xsd:double"&gt;0.618&lt;/D&gt;&lt;D xsi:type="xsd:double"&gt;0.613&lt;/D&gt;&lt;D xsi:type="xsd:double"&gt;0.63&lt;/D&gt;&lt;D xsi:type="xsd:double"&gt;0.638&lt;/D&gt;&lt;D xsi:type="xsd:double"&gt;0.628&lt;/D&gt;&lt;D xsi:type="xsd:double"&gt;0.627&lt;/D&gt;&lt;D xsi:type="xsd:double"&gt;0.631&lt;/D&gt;&lt;D xsi:type="xsd:double"&gt;0.617&lt;/D&gt;&lt;D xsi:type="xsd:double"&gt;0.626&lt;/D&gt;&lt;D xsi:type="xsd:double"&gt;0.614&lt;/D&gt;&lt;D xsi:type="xsd:double"&gt;0.62&lt;/D&gt;&lt;D xsi:type="xsd:double"&gt;0.613&lt;/D&gt;&lt;D xsi:type="xsd:double"&gt;0.61&lt;/D&gt;&lt;D xsi:type="xsd:double"&gt;0.61&lt;/D&gt;&lt;D xsi:type="xsd:double"&gt;0.628&lt;/D&gt;&lt;D xsi:type="xsd:double"&gt;0.617&lt;/D&gt;&lt;D xsi:type="xsd:double"&gt;0.62&lt;/D&gt;&lt;D xsi:type="xsd:double"&gt;0.629&lt;/D&gt;&lt;D xsi:type="xsd:double"&gt;0.625&lt;/D&gt;&lt;D xsi:type="xsd:double"&gt;0.614&lt;/D&gt;&lt;D xsi:type="xsd:double"&gt;0.629&lt;/D&gt;&lt;D xsi:type="xsd:double"&gt;0.633&lt;/D&gt;&lt;D xsi:type="xsd:double"&gt;0.639&lt;/D&gt;&lt;D xsi:type="xsd:double"&gt;0.632&lt;/D&gt;&lt;D xsi:type="xsd:double"&gt;0.636&lt;/D&gt;&lt;D xsi:type="xsd:double"&gt;0.614&lt;/D&gt;&lt;D xsi:type="xsd:double"&gt;0.617&lt;/D&gt;&lt;D xsi:type="xsd:double"&gt;0.613&lt;/D&gt;&lt;D xsi:type="xsd:double"&gt;0.618&lt;/D&gt;&lt;D xsi:type="xsd:double"&gt;0.612&lt;/D&gt;&lt;D xsi:type="xsd:double"&gt;0.611&lt;/D&gt;&lt;D xsi:type="xsd:double"&gt;0.615&lt;/D&gt;&lt;D xsi:type="xsd:double"&gt;0.61&lt;/D&gt;&lt;D xsi:type="xsd:double"&gt;0.607&lt;/D&gt;&lt;D xsi:type="xsd:double"&gt;0.607&lt;/D&gt;&lt;D xsi:type="xsd:double"&gt;0.575&lt;/D&gt;&lt;D xsi:type="xsd:double"&gt;0.587&lt;/D&gt;&lt;D xsi:type="xsd:double"&gt;0.595&lt;/D&gt;&lt;D xsi:type="xsd:double"&gt;0.596&lt;/D&gt;&lt;D xsi:type="xsd:double"&gt;0.588&lt;/D&gt;&lt;D xsi:type="xsd:double"&gt;0.589&lt;/D&gt;&lt;D xsi:type="xsd:double"&gt;0.592&lt;/D&gt;&lt;D xsi:type="xsd:double"&gt;0.597&lt;/D&gt;&lt;D xsi:type="xsd:double"&gt;0.596&lt;/D&gt;&lt;D xsi:type="xsd:double"&gt;0.59&lt;/D&gt;&lt;D xsi:type="xsd:double"&gt;0.584&lt;/D&gt;&lt;D xsi:type="xsd:double"&gt;0.578&lt;/D&gt;&lt;D xsi:type="xsd:double"&gt;0.573&lt;/D&gt;&lt;D xsi:type="xsd:double"&gt;0.575&lt;/D&gt;&lt;D xsi:type="xsd:double"&gt;0.571&lt;/D&gt;&lt;D xsi:type="xsd:double"&gt;0.546&lt;/D&gt;&lt;D xsi:type="xsd:double"&gt;0.561&lt;/D&gt;&lt;D xsi:type="xsd:double"&gt;0.576&lt;/D&gt;&lt;D xsi:type="xsd:double"&gt;0.56&lt;/D&gt;&lt;D xsi:type="xsd:double"&gt;0.551&lt;/D&gt;&lt;D xsi:type="xsd:double"&gt;0.54&lt;/D&gt;&lt;D xsi:type="xsd:double"&gt;0.529&lt;/D&gt;&lt;D xsi:type="xsd:double"&gt;0.528&lt;/D&gt;&lt;D xsi:type="xsd:double"&gt;0.505&lt;/D&gt;&lt;D xsi:type="xsd:double"&gt;0.508&lt;/D&gt;&lt;D xsi:type="xsd:double"&gt;0.51&lt;/D&gt;&lt;D xsi:type="xsd:double"&gt;0.495&lt;/D&gt;&lt;D xsi:type="xsd:double"&gt;0.4945&lt;/D&gt;&lt;D xsi:type="xsd:double"&gt;0.476&lt;/D&gt;&lt;D xsi:type="xsd:double"&gt;0.4535&lt;/D&gt;&lt;D xsi:type="xsd:double"&gt;0.439&lt;/D&gt;&lt;D xsi:type="xsd:double"&gt;0.4835&lt;/D&gt;&lt;D xsi:type="xsd:double"&gt;0.4975&lt;/D&gt;&lt;D xsi:type="xsd:double"&gt;0.49&lt;/D&gt;&lt;D xsi:type="xsd:double"&gt;0.496&lt;/D&gt;&lt;D xsi:type="xsd:double"&gt;0.519&lt;/D&gt;&lt;D xsi:type="xsd:double"&gt;0.51&lt;/D&gt;&lt;D xsi:type="xsd:double"&gt;0.517&lt;/D&gt;&lt;D xsi:type="xsd:double"&gt;0.52&lt;/D&gt;&lt;D xsi:type="xsd:double"&gt;0.543&lt;/D&gt;&lt;D xsi:type="xsd:double"&gt;0.534&lt;/D&gt;&lt;D xsi:type="xsd:double"&gt;0.54&lt;/D&gt;&lt;D xsi:type="xsd:double"&gt;0.543&lt;/D&gt;&lt;D xsi:type="xsd:double"&gt;0.525&lt;/D&gt;&lt;D xsi:type="xsd:double"&gt;0.533&lt;/D&gt;&lt;D xsi:type="xsd:double"&gt;0.54&lt;/D&gt;&lt;D xsi:type="xsd:double"&gt;0.533&lt;/D&gt;&lt;D xsi:type="xsd:double"&gt;0.539&lt;/D&gt;&lt;D xsi:type="xsd:double"&gt;0.537&lt;/D&gt;&lt;D xsi:type="xsd:double"&gt;0.543&lt;/D&gt;&lt;D xsi:type="xsd:double"&gt;0.53&lt;/D&gt;&lt;D xsi:type="xsd:double"&gt;0.523&lt;/D&gt;&lt;D xsi:type="xsd:double"&gt;0.52&lt;/D&gt;&lt;D xsi:type="xsd:double"&gt;0.51&lt;/D&gt;&lt;D xsi:type="xsd:double"&gt;0.511&lt;/D&gt;&lt;D xsi:type="xsd:double"&gt;0.535&lt;/D&gt;&lt;D xsi:type="xsd:double"&gt;0.538&lt;/D&gt;&lt;D xsi:type="xsd:double"&gt;0.536&lt;/D&gt;&lt;D xsi:type="xsd:double"&gt;0.54&lt;/D&gt;&lt;D xsi:type="xsd:double"&gt;0.557&lt;/D&gt;&lt;D xsi:type="xsd:double"&gt;0.579&lt;/D&gt;&lt;D xsi:type="xsd:double"&gt;0.583&lt;/D&gt;&lt;D xsi:type="xsd:double"&gt;0.583&lt;/D&gt;&lt;D xsi:type="xsd:double"&gt;0.574&lt;/D&gt;&lt;D xsi:type="xsd:double"&gt;0.566&lt;/D&gt;&lt;D xsi:type="xsd:double"&gt;0.526&lt;/D&gt;&lt;D xsi:type="xsd:double"&gt;0.525&lt;/D&gt;&lt;D xsi:type="xsd:double"&gt;0.534&lt;/D&gt;&lt;D xsi:type="xsd:double"&gt;0.536&lt;/D&gt;&lt;D xsi:type="xsd:double"&gt;0.526&lt;/D&gt;&lt;D xsi:type="xsd:double"&gt;0.525&lt;/D&gt;&lt;D xsi:type="xsd:double"&gt;0.516&lt;/D&gt;&lt;D xsi:type="xsd:double"&gt;0.507&lt;/D&gt;&lt;D xsi:type="xsd:double"&gt;0.493&lt;/D&gt;&lt;D xsi:type="xsd:double"&gt;0.49&lt;/D&gt;&lt;D xsi:type="xsd:double"&gt;0.508&lt;/D&gt;&lt;D xsi:type="xsd:double"&gt;0.518&lt;/D&gt;&lt;D xsi:type="xsd:double"&gt;0.519&lt;/D&gt;&lt;D xsi:type="xsd:double"&gt;0.507&lt;/D&gt;&lt;D xsi:type="xsd:double"&gt;0.511&lt;/D&gt;&lt;D xsi:type="xsd:double"&gt;0.511&lt;/D&gt;&lt;D xsi:type="xsd:double"&gt;0.518&lt;/D&gt;&lt;D xsi:type="xsd:double"&gt;0.514&lt;/D&gt;&lt;D xsi:type="xsd:double"&gt;0.516&lt;/D&gt;&lt;D xsi:type="xsd:double"&gt;0.5&lt;/D&gt;&lt;D xsi:type="xsd:double"&gt;0.505&lt;/D&gt;&lt;D xsi:type="xsd:double"&gt;0.513&lt;/D&gt;&lt;/FQL&gt;&lt;FQL&gt;&lt;Q&gt;FNM-IT^P_PRICE(NOW,NOW)&lt;/Q&gt;&lt;R&gt;1&lt;/R&gt;&lt;C&gt;1&lt;/C&gt;&lt;D xsi:type="xsd:double"&gt;0.513&lt;/D&gt;&lt;/FQL&gt;&lt;/Schema&gt;</t>
        </r>
      </text>
    </comment>
  </commentList>
</comments>
</file>

<file path=xl/sharedStrings.xml><?xml version="1.0" encoding="utf-8"?>
<sst xmlns="http://schemas.openxmlformats.org/spreadsheetml/2006/main" count="2021" uniqueCount="302">
  <si>
    <t>Road passenger mobility</t>
  </si>
  <si>
    <t>Intercompany</t>
  </si>
  <si>
    <t>Total</t>
  </si>
  <si>
    <t>EBIT</t>
  </si>
  <si>
    <t>Public contracts and grants</t>
  </si>
  <si>
    <t>Rolling stock leasing</t>
  </si>
  <si>
    <t>Other revenues</t>
  </si>
  <si>
    <t>Total revenues</t>
  </si>
  <si>
    <t>Adj. EBITDA</t>
  </si>
  <si>
    <t>Adj. EBITDA/Revenues %</t>
  </si>
  <si>
    <t>Transport services</t>
  </si>
  <si>
    <t>Toll revenues</t>
  </si>
  <si>
    <t>Revenues from sales and services</t>
  </si>
  <si>
    <t>Other revenues and income</t>
  </si>
  <si>
    <t>Total revenues and other income</t>
  </si>
  <si>
    <t>Operating costs</t>
  </si>
  <si>
    <t>Personnel costs</t>
  </si>
  <si>
    <t>Non-ordinary income (expense)</t>
  </si>
  <si>
    <t xml:space="preserve">EBITDA </t>
  </si>
  <si>
    <t>Net financial income (expense)</t>
  </si>
  <si>
    <t xml:space="preserve">   of which gains on divestments</t>
  </si>
  <si>
    <t>Income taxes</t>
  </si>
  <si>
    <t>Profit (Loss) of companies consolidated at equity</t>
  </si>
  <si>
    <t>Net Profit (Loss)</t>
  </si>
  <si>
    <t>Minority interest in Net Profit (Loss)</t>
  </si>
  <si>
    <t>Group Net Profit (Loss)</t>
  </si>
  <si>
    <t>DB Cargo Italia Srl</t>
  </si>
  <si>
    <t>NordCom Spa</t>
  </si>
  <si>
    <t>Conam Srl</t>
  </si>
  <si>
    <t>SeM S Srl in liquidazione</t>
  </si>
  <si>
    <t>Adjusted EBITDA</t>
  </si>
  <si>
    <t>EBITDA</t>
  </si>
  <si>
    <t>Earnings before taxes</t>
  </si>
  <si>
    <t>Equity (A)</t>
  </si>
  <si>
    <t xml:space="preserve">Total investments </t>
  </si>
  <si>
    <t>Trade receivables</t>
  </si>
  <si>
    <t>Other current receivables</t>
  </si>
  <si>
    <t>Trade payables</t>
  </si>
  <si>
    <t>Other current payables and current provisions</t>
  </si>
  <si>
    <t>Net Working Capital</t>
  </si>
  <si>
    <t>Fixed assets</t>
  </si>
  <si>
    <t>Equity interests</t>
  </si>
  <si>
    <t>Non-current receivables</t>
  </si>
  <si>
    <t>Non-current liabilities</t>
  </si>
  <si>
    <t>Provisions</t>
  </si>
  <si>
    <t>Assets and liabilities held for sale</t>
  </si>
  <si>
    <t>Equity</t>
  </si>
  <si>
    <t xml:space="preserve">Net Financial Position </t>
  </si>
  <si>
    <t>Cash and bank deposits</t>
  </si>
  <si>
    <t>Current financial receivables</t>
  </si>
  <si>
    <t>Current financial debt</t>
  </si>
  <si>
    <t>Non-current financial debt</t>
  </si>
  <si>
    <t xml:space="preserve">Net Financial Position  </t>
  </si>
  <si>
    <t>Cash flow from operations</t>
  </si>
  <si>
    <t>Investments paid (net of contributions)</t>
  </si>
  <si>
    <t>Cash flow generation</t>
  </si>
  <si>
    <t>Dividends cashed in</t>
  </si>
  <si>
    <t>Acquisitions</t>
  </si>
  <si>
    <t>Disposals</t>
  </si>
  <si>
    <t>Free cash flow</t>
  </si>
  <si>
    <t>Dividends paid</t>
  </si>
  <si>
    <t>IFRS 16</t>
  </si>
  <si>
    <t>Other</t>
  </si>
  <si>
    <t>Revenues</t>
  </si>
  <si>
    <t>EBITDA margin %</t>
  </si>
  <si>
    <t>EBIT margin %</t>
  </si>
  <si>
    <t>Net profit (loss)</t>
  </si>
  <si>
    <t>Net financial position (cash)</t>
  </si>
  <si>
    <t>EBIT/Revenues %</t>
  </si>
  <si>
    <t>BusForFun.Com Srl</t>
  </si>
  <si>
    <t xml:space="preserve">AutostradaPedemontana Lombarda </t>
  </si>
  <si>
    <t>Tangenziali Esterne di Milano Spa</t>
  </si>
  <si>
    <t>2018 quarterly detail in a comparable format is not available</t>
  </si>
  <si>
    <t>Adj. NFP at the beginning of the year</t>
  </si>
  <si>
    <t>Adj. NFP at the end of the year</t>
  </si>
  <si>
    <t>NFP / Equity</t>
  </si>
  <si>
    <t>Net Fixed Assets / Net Invested Capital</t>
  </si>
  <si>
    <t>Adj EBITDA margin</t>
  </si>
  <si>
    <t>ROI</t>
  </si>
  <si>
    <t>i - income and expenses deriving from restructuring, reorganisation and business combination;</t>
  </si>
  <si>
    <t>ii - income and expenses not directly referred to the ordinary performance of the business, clearly identified;</t>
  </si>
  <si>
    <t>iii - in addition to any income and expenses deriving from significant non-ordinary events and transactions as defined by Consob communication DEM6064293 of 28/07/2006.</t>
  </si>
  <si>
    <t>Adj. NFP/Adj. EBITDA</t>
  </si>
  <si>
    <t>ROS</t>
  </si>
  <si>
    <t>1 - including the profit (loss) of TILO SA</t>
  </si>
  <si>
    <t>2 -  including the profit (loss) of CMC MeSta SA</t>
  </si>
  <si>
    <t>3 -  including the profit (loss) of ASF Autolinee Srl</t>
  </si>
  <si>
    <t>4 - the result of the investment in Fuorimuro was equal to zero as a result of the sale on March 10 2020, adjusted to fair value on December  31, 2019</t>
  </si>
  <si>
    <t>Equity participations write downs</t>
  </si>
  <si>
    <t>Current receivables</t>
  </si>
  <si>
    <t>Current payables and provisions</t>
  </si>
  <si>
    <t>TAF</t>
  </si>
  <si>
    <t>TSR</t>
  </si>
  <si>
    <t>ETR 245 (CSA)</t>
  </si>
  <si>
    <t>Flirt Tilo</t>
  </si>
  <si>
    <t>E 483</t>
  </si>
  <si>
    <t>DE 520</t>
  </si>
  <si>
    <t>E 474 (ES64 F4 o BR 189)</t>
  </si>
  <si>
    <t>Effishunter EFF1000</t>
  </si>
  <si>
    <t>Locomotives</t>
  </si>
  <si>
    <t>TSR - 6 bodies</t>
  </si>
  <si>
    <t>TSR - 4 bodies</t>
  </si>
  <si>
    <t>ETR 526 (Coradia 6 bodies)</t>
  </si>
  <si>
    <t xml:space="preserve">   o/w rolling stock</t>
  </si>
  <si>
    <t>E 494 Traxx F140 DC3</t>
  </si>
  <si>
    <t>Train sets</t>
  </si>
  <si>
    <t>n.a.</t>
  </si>
  <si>
    <t>Payout ratio (on FNM Spa Net result)</t>
  </si>
  <si>
    <t xml:space="preserve">Total passengers transported </t>
  </si>
  <si>
    <t>ATV</t>
  </si>
  <si>
    <t>FNMA</t>
  </si>
  <si>
    <t>Headcounts (average of the year)</t>
  </si>
  <si>
    <t>Light vehicles</t>
  </si>
  <si>
    <t>Heavy vehicles</t>
  </si>
  <si>
    <t>rolling stock and of the related payments made to suppliers, recognised in accordance with IFRIC 12.</t>
  </si>
  <si>
    <t>The present document is not audited; it is intended to represent the main economic and financial data of the FNM Group and of FNM Spa. For further detail please refer to the financial reports available on the company's intenet website www.fnmgroup.it</t>
  </si>
  <si>
    <t>FY2020 data, including quarterly detail, are fully available as reported data.</t>
  </si>
  <si>
    <t>Following the acquisition of MISE on February 26, 2021, for the purposes of P&amp;L, FNM provides both reported and pro forma data, in order to offer a better understanding of the year on year performance</t>
  </si>
  <si>
    <t>For the purposes of Balance Sheet and NFP, data at March 31, 2021 compares with data at December 31, 2020 which does not include the effects of the acquisition of control stake of MISE</t>
  </si>
  <si>
    <t>Motorways</t>
  </si>
  <si>
    <t>Contributions to restore lower demand and additional services due to Covid 19</t>
  </si>
  <si>
    <t>Trenord</t>
  </si>
  <si>
    <t>MISE</t>
  </si>
  <si>
    <t xml:space="preserve">   - accrued</t>
  </si>
  <si>
    <t xml:space="preserve">   - paid</t>
  </si>
  <si>
    <t xml:space="preserve">  o/w investments financed with owned funds </t>
  </si>
  <si>
    <t>Financial investments</t>
  </si>
  <si>
    <t>Railway infrastructure</t>
  </si>
  <si>
    <t>Railway infrastrucutre</t>
  </si>
  <si>
    <t>Sportit</t>
  </si>
  <si>
    <t>Dividends</t>
  </si>
  <si>
    <t>FNM SpA earnings</t>
  </si>
  <si>
    <t>EPS euro cents</t>
  </si>
  <si>
    <t>Total production</t>
  </si>
  <si>
    <t>Data for 2018 are i) pro forma as they include ATV fully consolidatd since the beginning of the year (the company was acquired on Feb. 12, 2018) and ii) restated to consider the application of IFRS16</t>
  </si>
  <si>
    <t>Adjusted Net Profit (Loss)</t>
  </si>
  <si>
    <t>Net Financial Position/(Cash) (B)</t>
  </si>
  <si>
    <t xml:space="preserve">Adjusted Net Financial Position/(Cash) </t>
  </si>
  <si>
    <t>Net Invested Capital (A+B)</t>
  </si>
  <si>
    <t>EBT</t>
  </si>
  <si>
    <t>Total Revenues</t>
  </si>
  <si>
    <r>
      <t xml:space="preserve">- </t>
    </r>
    <r>
      <rPr>
        <b/>
        <sz val="9"/>
        <color theme="1"/>
        <rFont val="Calibri"/>
        <family val="2"/>
        <scheme val="minor"/>
      </rPr>
      <t>Pro Forma P&amp;L</t>
    </r>
    <r>
      <rPr>
        <sz val="9"/>
        <color theme="1"/>
        <rFont val="Calibri"/>
        <family val="2"/>
        <scheme val="minor"/>
      </rPr>
      <t xml:space="preserve">: in 2021 MISE is consolidated starting from January  1, comparing with pro-forma 2020 results calculated as if MISE was consolidated starting from January 1, 2020. </t>
    </r>
  </si>
  <si>
    <r>
      <t xml:space="preserve">- </t>
    </r>
    <r>
      <rPr>
        <b/>
        <sz val="9"/>
        <color theme="1"/>
        <rFont val="Calibri"/>
        <family val="2"/>
        <scheme val="minor"/>
      </rPr>
      <t>Reported P&amp;L</t>
    </r>
    <r>
      <rPr>
        <sz val="9"/>
        <color theme="1"/>
        <rFont val="Calibri"/>
        <family val="2"/>
        <scheme val="minor"/>
      </rPr>
      <t xml:space="preserve">: in 2021 MISE is consolidated since February 26, comparing with FNM’s 2020 actual results. </t>
    </r>
  </si>
  <si>
    <r>
      <rPr>
        <b/>
        <sz val="9"/>
        <color theme="1"/>
        <rFont val="Calibri"/>
        <family val="2"/>
        <scheme val="minor"/>
      </rPr>
      <t>REPORTED DATA</t>
    </r>
    <r>
      <rPr>
        <sz val="9"/>
        <color theme="1"/>
        <rFont val="Calibri"/>
        <family val="2"/>
        <scheme val="minor"/>
      </rPr>
      <t xml:space="preserve"> include the consolidation of MISE results starting from Feb 26, 2021</t>
    </r>
  </si>
  <si>
    <r>
      <rPr>
        <b/>
        <sz val="9"/>
        <color theme="1"/>
        <rFont val="Calibri"/>
        <family val="2"/>
        <scheme val="minor"/>
      </rPr>
      <t>PRO FORMA DATA</t>
    </r>
    <r>
      <rPr>
        <sz val="9"/>
        <color theme="1"/>
        <rFont val="Calibri"/>
        <family val="2"/>
        <scheme val="minor"/>
      </rPr>
      <t xml:space="preserve">: to allow a better understanding of the economic performance of the Group, the company provides PRO-FORMA economic data in which MISE is consolidated starting from January  1 2021, comparing with pro-forma 2020 results calculated as if MISE was consolidated starting from January 1, 2020. Balance Sheet and cash flow data are available only in reported format. </t>
    </r>
  </si>
  <si>
    <r>
      <rPr>
        <b/>
        <sz val="9"/>
        <color theme="1"/>
        <rFont val="Calibri"/>
        <family val="2"/>
        <scheme val="minor"/>
      </rPr>
      <t>Adjusted EBITDA:</t>
    </r>
    <r>
      <rPr>
        <sz val="9"/>
        <color theme="1"/>
        <rFont val="Calibri"/>
        <family val="2"/>
        <scheme val="minor"/>
      </rPr>
      <t xml:space="preserve"> it is represented by EBITDA as identified above, excluding non-ordinary expenses and income, such as:
</t>
    </r>
  </si>
  <si>
    <r>
      <rPr>
        <b/>
        <sz val="9"/>
        <color theme="1"/>
        <rFont val="Calibri"/>
        <family val="2"/>
        <scheme val="minor"/>
      </rPr>
      <t>Adjusted net profit (loss)</t>
    </r>
    <r>
      <rPr>
        <sz val="9"/>
        <color theme="1"/>
        <rFont val="Calibri"/>
        <family val="2"/>
        <scheme val="minor"/>
      </rPr>
      <t>: Net result before profit (loss) of companies consolidated at equity</t>
    </r>
  </si>
  <si>
    <r>
      <rPr>
        <b/>
        <sz val="9"/>
        <color theme="1"/>
        <rFont val="Calibri"/>
        <family val="2"/>
        <scheme val="minor"/>
      </rPr>
      <t xml:space="preserve">Adjusted NFP: </t>
    </r>
    <r>
      <rPr>
        <sz val="9"/>
        <color theme="1"/>
        <rFont val="Calibri"/>
        <family val="2"/>
        <scheme val="minor"/>
      </rPr>
      <t xml:space="preserve">it is represented by the net financial position as identified above, excluding the impacts of the timeline of the collections of the contributions on financial investments for the renewal of the railway </t>
    </r>
  </si>
  <si>
    <r>
      <rPr>
        <b/>
        <sz val="9"/>
        <color theme="1"/>
        <rFont val="Calibri"/>
        <family val="2"/>
        <scheme val="minor"/>
      </rPr>
      <t>Return on Sales (ROS)</t>
    </r>
    <r>
      <rPr>
        <sz val="9"/>
        <color theme="1"/>
        <rFont val="Calibri"/>
        <family val="2"/>
        <scheme val="minor"/>
      </rPr>
      <t>: EBIT/Net revenues</t>
    </r>
  </si>
  <si>
    <r>
      <rPr>
        <b/>
        <sz val="9"/>
        <color theme="1"/>
        <rFont val="Calibri"/>
        <family val="2"/>
        <scheme val="minor"/>
      </rPr>
      <t>Return on Investments (ROI)</t>
    </r>
    <r>
      <rPr>
        <sz val="9"/>
        <color theme="1"/>
        <rFont val="Calibri"/>
        <family val="2"/>
        <scheme val="minor"/>
      </rPr>
      <t>: EBIT/Net invested capital</t>
    </r>
  </si>
  <si>
    <t>Investor Relations contacts:</t>
  </si>
  <si>
    <t>(€ mln)</t>
  </si>
  <si>
    <t>Financial Highlights</t>
  </si>
  <si>
    <t>Depreciation and Amortisation</t>
  </si>
  <si>
    <t xml:space="preserve">Adj. EBITDA </t>
  </si>
  <si>
    <t>Reclassified consolidated income statement</t>
  </si>
  <si>
    <t>Net Profit (Loss) of companies consolidated with the Equity Method</t>
  </si>
  <si>
    <t>of which:</t>
  </si>
  <si>
    <t>Adj. Net Profit (Loss)</t>
  </si>
  <si>
    <t xml:space="preserve">     Railway infrastructure</t>
  </si>
  <si>
    <t xml:space="preserve">     Road passenger mobility</t>
  </si>
  <si>
    <t xml:space="preserve">     Motorways</t>
  </si>
  <si>
    <t xml:space="preserve">     Intercompany</t>
  </si>
  <si>
    <t xml:space="preserve">     Ro.S.Co &amp; Services</t>
  </si>
  <si>
    <t>1Q</t>
  </si>
  <si>
    <t>2Q</t>
  </si>
  <si>
    <t>3Q</t>
  </si>
  <si>
    <t>4Q</t>
  </si>
  <si>
    <t>FY</t>
  </si>
  <si>
    <t xml:space="preserve">FNM Group Structure as at March 31st  2022
</t>
  </si>
  <si>
    <t xml:space="preserve">Autostrada Pedemontana Lombarda </t>
  </si>
  <si>
    <t>Pro-Forma Figures</t>
  </si>
  <si>
    <t>Reported Figures</t>
  </si>
  <si>
    <t>Main Ratios:</t>
  </si>
  <si>
    <t>Iventories</t>
  </si>
  <si>
    <t>Financed investment receivables</t>
  </si>
  <si>
    <t>Operating Net Working Capital</t>
  </si>
  <si>
    <t>Other receivables - Rolling stock 2017 - 2032</t>
  </si>
  <si>
    <t>Financed investment receivables - Rolling stock 2017 - 2032</t>
  </si>
  <si>
    <t>Trade payables - Rolling stock 2017 - 2032</t>
  </si>
  <si>
    <t>Net Working Capital for Financed investments</t>
  </si>
  <si>
    <t>Total Net Working Capital</t>
  </si>
  <si>
    <t>Net Invested Capital</t>
  </si>
  <si>
    <t xml:space="preserve">     Net Financial Position for funded investments (cash)</t>
  </si>
  <si>
    <t>Total Sources</t>
  </si>
  <si>
    <t xml:space="preserve">     Adjusted Net Financial Position *</t>
  </si>
  <si>
    <t>* Adjusted Net Financial Position excluding the impacts of the timing of collections of contributions on financial investments for the renewal of the railway rolling stock and of the related payments made to suppliers, recognized in accordance with IFRIC12</t>
  </si>
  <si>
    <r>
      <rPr>
        <sz val="9"/>
        <color rgb="FF595959"/>
        <rFont val="Calibri"/>
        <family val="2"/>
      </rPr>
      <t>Δ</t>
    </r>
    <r>
      <rPr>
        <sz val="9"/>
        <color rgb="FF595959"/>
        <rFont val="Calibri"/>
        <family val="2"/>
        <scheme val="minor"/>
      </rPr>
      <t xml:space="preserve"> Net Working Capital</t>
    </r>
  </si>
  <si>
    <t>Cah taxes</t>
  </si>
  <si>
    <t>Financial expenses / income</t>
  </si>
  <si>
    <t>Cash flow genaration</t>
  </si>
  <si>
    <t>IFRS 16 effect</t>
  </si>
  <si>
    <r>
      <rPr>
        <b/>
        <sz val="9"/>
        <color rgb="FF595959"/>
        <rFont val="Calibri"/>
        <family val="2"/>
      </rPr>
      <t>Δ</t>
    </r>
    <r>
      <rPr>
        <b/>
        <sz val="9"/>
        <color rgb="FF595959"/>
        <rFont val="Calibri"/>
        <family val="2"/>
        <scheme val="minor"/>
      </rPr>
      <t xml:space="preserve"> NFP</t>
    </r>
  </si>
  <si>
    <t>Changes in consolidation perimeter</t>
  </si>
  <si>
    <t>Statement of Net Financial Position</t>
  </si>
  <si>
    <t>Current NFP (Debt/-Cash)</t>
  </si>
  <si>
    <t>Adj. NFP</t>
  </si>
  <si>
    <t>NFP for funded investments (Debt/-Cash)</t>
  </si>
  <si>
    <r>
      <t xml:space="preserve">* Adjusted Net Financial Position restated excluding only </t>
    </r>
    <r>
      <rPr>
        <u val="single"/>
        <sz val="9"/>
        <color theme="1" tint="0.34999001026153564"/>
        <rFont val="Calibri"/>
        <family val="2"/>
        <scheme val="minor"/>
      </rPr>
      <t xml:space="preserve">cash and current payables related to financial investments made in accordance with Regione Lombardia’s “2017-2032 Rolling Stock purchase programme” </t>
    </r>
    <r>
      <rPr>
        <sz val="9"/>
        <color theme="1" tint="0.34999001026153564"/>
        <rFont val="Calibri"/>
        <family val="2"/>
        <scheme val="minor"/>
      </rPr>
      <t>with the aim of sterilizing the timing effects of contributions collection and payments made to suppliers, recognized in accordance with IFRIC 12.</t>
    </r>
  </si>
  <si>
    <t>Number of shares (mln)</t>
  </si>
  <si>
    <t>Dividend Yield*</t>
  </si>
  <si>
    <t>* ex-dividend date</t>
  </si>
  <si>
    <t>This sheet contains FactSet XML data for use with this workbook's =FDS codes.  Modifying the worksheet's contents may damage the workbook's =FDS functionality.</t>
  </si>
  <si>
    <t>(# mln)</t>
  </si>
  <si>
    <t>Transported passengers</t>
  </si>
  <si>
    <t>(mln bus-km)</t>
  </si>
  <si>
    <t>Bus transport</t>
  </si>
  <si>
    <t>(mln vehicles-km)</t>
  </si>
  <si>
    <t>APL</t>
  </si>
  <si>
    <t>Total passengers transported (# mln)</t>
  </si>
  <si>
    <t>LPT production (mln train-km)</t>
  </si>
  <si>
    <t xml:space="preserve">     Working days (Winter)</t>
  </si>
  <si>
    <t xml:space="preserve">     Weekends and public holidays</t>
  </si>
  <si>
    <t>Average passengers transported ('000/day):</t>
  </si>
  <si>
    <t>ante IFRS 16</t>
  </si>
  <si>
    <t>Autostrada Pedemontana Lombarda</t>
  </si>
  <si>
    <t>Reclassified separated income statement</t>
  </si>
  <si>
    <t>Right to use - rolling stock (assets in sub leasing)</t>
  </si>
  <si>
    <t>Rolling stock</t>
  </si>
  <si>
    <t>Total contributions</t>
  </si>
  <si>
    <t>N.B. only contributions to restore lower revenues</t>
  </si>
  <si>
    <t>6M</t>
  </si>
  <si>
    <t>9M</t>
  </si>
  <si>
    <t xml:space="preserve"> = data not available</t>
  </si>
  <si>
    <t xml:space="preserve">     PROFIT AND LOSS</t>
  </si>
  <si>
    <t>31-March</t>
  </si>
  <si>
    <t>30-Jun</t>
  </si>
  <si>
    <t>30-Sept</t>
  </si>
  <si>
    <t>31-Dec</t>
  </si>
  <si>
    <t xml:space="preserve">     STATEMENT OF FINANCIAL POSITION</t>
  </si>
  <si>
    <t>(€ '000)</t>
  </si>
  <si>
    <t>Net Financial Position (Cash)</t>
  </si>
  <si>
    <t>Current Net Financial Position (Debt/-Cash)</t>
  </si>
  <si>
    <t xml:space="preserve">Adjusted Net Financial Position </t>
  </si>
  <si>
    <t>Net Financial Position for funded investments (Debt/-Cash)</t>
  </si>
  <si>
    <t>Cash Flow</t>
  </si>
  <si>
    <t>Adjusted Net Financial Position beginnng of the period</t>
  </si>
  <si>
    <t>Changes in Net Working Capital</t>
  </si>
  <si>
    <t xml:space="preserve">Financial expenses </t>
  </si>
  <si>
    <t>taxes</t>
  </si>
  <si>
    <t>Financial investment</t>
  </si>
  <si>
    <t>Changes in consolidation area</t>
  </si>
  <si>
    <t>Adjusted Net Financial Position end of the period</t>
  </si>
  <si>
    <t xml:space="preserve"> = input cell</t>
  </si>
  <si>
    <t>Investments paid with own funds</t>
  </si>
  <si>
    <t>Funded investments in railway infrastructure net of grants collected</t>
  </si>
  <si>
    <t>Motorway infrastructure investments</t>
  </si>
  <si>
    <t>N.B. The NFP as at June 2021 has been calculated excluding Current financial receivables, in accordance with CONSOB 5/21 regulation of April 29, 2021. NFP at December 31, 2020 has been recalculated accordingly. The NFP as at March 2022 has been calculated excluding  cash and current payables related to financial investments made in accordance with Regione Lombardia’s “2017-2032 Rolling Stock purchase programme”, December 2021 has been restated accordingly.</t>
  </si>
  <si>
    <t>Change in Adj. NFP</t>
  </si>
  <si>
    <t>###</t>
  </si>
  <si>
    <t>Railway</t>
  </si>
  <si>
    <t>Total paying traffic</t>
  </si>
  <si>
    <t>LPT Production</t>
  </si>
  <si>
    <t>Summary</t>
  </si>
  <si>
    <t>Operating KPIs - annual</t>
  </si>
  <si>
    <t>Operating KPIs - quarterly</t>
  </si>
  <si>
    <t>The Group</t>
  </si>
  <si>
    <t>Consolidated Results - PROFORMA</t>
  </si>
  <si>
    <t>P&amp;L_PROFORMA</t>
  </si>
  <si>
    <t>P&amp;L Segments_PROFORMA</t>
  </si>
  <si>
    <t>Quarterly Results_PROFORMA</t>
  </si>
  <si>
    <t>Consolidated Results - REPORTED</t>
  </si>
  <si>
    <t>P&amp;L_REPORTED</t>
  </si>
  <si>
    <t>P&amp;L Segments_REPORTED</t>
  </si>
  <si>
    <t>Quarterly Results_REPORTED</t>
  </si>
  <si>
    <t>Conso. Balance Sheet</t>
  </si>
  <si>
    <t>Cash Flow &amp; NFP</t>
  </si>
  <si>
    <t>Appendix</t>
  </si>
  <si>
    <t>FNM S.p.A.</t>
  </si>
  <si>
    <t>Summary_Trenord &amp; APL</t>
  </si>
  <si>
    <t>Ristori</t>
  </si>
  <si>
    <t>Local Public Rail Transport</t>
  </si>
  <si>
    <t>Ro.S.Co. &amp; Services</t>
  </si>
  <si>
    <t>INPUT CELLS IN BLUE</t>
  </si>
  <si>
    <t>Reclassified consolidated balance sheet - OLD (up to Dec. 31, 2021)</t>
  </si>
  <si>
    <t>Reclassified consolidated balance sheet - NEW (starting from January 1, 2022)</t>
  </si>
  <si>
    <t>Reclassified consolidated balance sheet - OLD (up to December 31, 2021)</t>
  </si>
  <si>
    <t>Reclassified separate balance sheet</t>
  </si>
  <si>
    <t xml:space="preserve">     SEGMENT RESULTS</t>
  </si>
  <si>
    <t>Net Profit (Loss) of companies consolidated with the Equity Method:</t>
  </si>
  <si>
    <t>Pro-Forma - FY Profit &amp; Loss</t>
  </si>
  <si>
    <t>Pro-Forma - FY Segments</t>
  </si>
  <si>
    <r>
      <rPr>
        <b/>
        <u val="single"/>
        <sz val="9"/>
        <color theme="1" tint="0.34999001026153564"/>
        <rFont val="Calibri"/>
        <family val="2"/>
        <scheme val="minor"/>
      </rPr>
      <t>N.B.</t>
    </r>
    <r>
      <rPr>
        <sz val="9"/>
        <color theme="1" tint="0.34999001026153564"/>
        <rFont val="Calibri"/>
        <family val="2"/>
        <scheme val="minor"/>
      </rPr>
      <t xml:space="preserve"> Data refers to km travelled for LPT production only.</t>
    </r>
  </si>
  <si>
    <t>FY Segments: Summary</t>
  </si>
  <si>
    <t>FY Segments: P&amp;L details</t>
  </si>
  <si>
    <t>Reported - FY Profit &amp; Loss</t>
  </si>
  <si>
    <t>Pro-Forma - Quarterly Results</t>
  </si>
  <si>
    <r>
      <t>Trenord Srl</t>
    </r>
    <r>
      <rPr>
        <vertAlign val="superscript"/>
        <sz val="8"/>
        <color rgb="FF595959"/>
        <rFont val="Calibri"/>
        <family val="2"/>
        <scheme val="minor"/>
      </rPr>
      <t>1</t>
    </r>
  </si>
  <si>
    <r>
      <t>Nord Energia Spa</t>
    </r>
    <r>
      <rPr>
        <vertAlign val="superscript"/>
        <sz val="9"/>
        <color rgb="FF595959"/>
        <rFont val="Calibri"/>
        <family val="2"/>
        <scheme val="minor"/>
      </rPr>
      <t>2</t>
    </r>
  </si>
  <si>
    <r>
      <t>Omnibus Partecipazioni Srl</t>
    </r>
    <r>
      <rPr>
        <vertAlign val="superscript"/>
        <sz val="9"/>
        <color rgb="FF595959"/>
        <rFont val="Calibri"/>
        <family val="2"/>
        <scheme val="minor"/>
      </rPr>
      <t>3</t>
    </r>
  </si>
  <si>
    <r>
      <t>Fuorimuro Srl</t>
    </r>
    <r>
      <rPr>
        <vertAlign val="superscript"/>
        <sz val="9"/>
        <color rgb="FF595959"/>
        <rFont val="Calibri"/>
        <family val="2"/>
        <scheme val="minor"/>
      </rPr>
      <t>4</t>
    </r>
  </si>
  <si>
    <t>Reported - FY Segments</t>
  </si>
  <si>
    <t>Reported - Quarterly Results</t>
  </si>
  <si>
    <t>Consolidated Balance Sheet</t>
  </si>
  <si>
    <t>Cash Flow Statement</t>
  </si>
  <si>
    <t>Consolidated Cash Flow and Net Financial Position</t>
  </si>
  <si>
    <t>Economic &amp; Financial Highlights: Trenord and APL</t>
  </si>
  <si>
    <r>
      <rPr>
        <b/>
        <u val="single"/>
        <sz val="9"/>
        <color rgb="FF595959"/>
        <rFont val="Calibri"/>
        <family val="2"/>
        <scheme val="minor"/>
      </rPr>
      <t>N.B.</t>
    </r>
    <r>
      <rPr>
        <sz val="9"/>
        <color rgb="FF595959"/>
        <rFont val="Calibri"/>
        <family val="2"/>
        <scheme val="minor"/>
      </rPr>
      <t xml:space="preserve"> see note 1 and note 3 of FNM's separate financial statement</t>
    </r>
  </si>
  <si>
    <r>
      <t xml:space="preserve">Revenues from rolling stock leases </t>
    </r>
    <r>
      <rPr>
        <b/>
        <sz val="9"/>
        <color rgb="FF00599F"/>
        <rFont val="Calibri"/>
        <family val="2"/>
        <scheme val="minor"/>
      </rPr>
      <t>(excluding sub leasing)</t>
    </r>
  </si>
  <si>
    <r>
      <rPr>
        <b/>
        <u val="single"/>
        <sz val="9"/>
        <color rgb="FF595959"/>
        <rFont val="Calibri"/>
        <family val="2"/>
        <scheme val="minor"/>
      </rPr>
      <t>N.B.</t>
    </r>
    <r>
      <rPr>
        <sz val="9"/>
        <color rgb="FF595959"/>
        <rFont val="Calibri"/>
        <family val="2"/>
        <scheme val="minor"/>
      </rPr>
      <t xml:space="preserve"> see note 20 of FNM's separate financial statement</t>
    </r>
  </si>
  <si>
    <t>DPS (€'00)</t>
  </si>
  <si>
    <t>Total cash out (€ mln)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</si>
</sst>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0.0\ \ ;\(#,##0.0\)"/>
    <numFmt numFmtId="165" formatCode="0.0%"/>
    <numFmt numFmtId="166" formatCode="#,##0\ \ ;\(#,##0\)"/>
    <numFmt numFmtId="167" formatCode="0.0"/>
    <numFmt numFmtId="168" formatCode="#,##0.0"/>
    <numFmt numFmtId="169" formatCode="#,##0.000\ \ ;\(#,##0.000\)"/>
    <numFmt numFmtId="170" formatCode="#,##0.00\ \ ;\(#,##0.00\)"/>
    <numFmt numFmtId="171" formatCode="#,##0.0;\(#,##0.0\);\-"/>
    <numFmt numFmtId="172" formatCode="#,##0.0;\(#,##0.0\)"/>
  </numFmts>
  <fonts count="60">
    <font>
      <sz val="11"/>
      <color theme="1"/>
      <name val="Calibri"/>
      <family val="2"/>
      <scheme val="minor"/>
    </font>
    <font>
      <sz val="10"/>
      <name val="Arial"/>
      <family val="2"/>
    </font>
    <font>
      <sz val="11"/>
      <color theme="1" tint="0.34999001026153564"/>
      <name val="Calibri"/>
      <family val="2"/>
      <scheme val="minor"/>
    </font>
    <font>
      <sz val="11"/>
      <color rgb="FFFF0000"/>
      <name val="Calibri"/>
      <family val="2"/>
      <scheme val="minor"/>
    </font>
    <font>
      <b/>
      <sz val="9"/>
      <name val="Tahoma"/>
      <family val="2"/>
    </font>
    <font>
      <i/>
      <sz val="11"/>
      <color theme="1"/>
      <name val="Calibri"/>
      <family val="2"/>
      <scheme val="minor"/>
    </font>
    <font>
      <sz val="9"/>
      <name val="UniCredit"/>
      <family val="2"/>
    </font>
    <font>
      <b/>
      <sz val="18"/>
      <color rgb="FFC00000"/>
      <name val="UniCredit"/>
      <family val="2"/>
    </font>
    <font>
      <b/>
      <sz val="14"/>
      <color rgb="FFC00000"/>
      <name val="UniCredit"/>
      <family val="2"/>
    </font>
    <font>
      <u val="single"/>
      <sz val="10"/>
      <color indexed="12"/>
      <name val="Arial"/>
      <family val="2"/>
    </font>
    <font>
      <sz val="9"/>
      <color rgb="FF595959"/>
      <name val="Calibri"/>
      <family val="2"/>
    </font>
    <font>
      <sz val="9"/>
      <color rgb="FF0070C0"/>
      <name val="Calibri"/>
      <family val="2"/>
    </font>
    <font>
      <sz val="9"/>
      <color theme="1"/>
      <name val="Calibri"/>
      <family val="2"/>
      <scheme val="minor"/>
    </font>
    <font>
      <b/>
      <sz val="11"/>
      <color rgb="FF00599F"/>
      <name val="UniCredit"/>
      <family val="2"/>
    </font>
    <font>
      <b/>
      <sz val="9"/>
      <color theme="1"/>
      <name val="Calibri"/>
      <family val="2"/>
      <scheme val="minor"/>
    </font>
    <font>
      <b/>
      <sz val="10"/>
      <color rgb="FF00599F"/>
      <name val="Arial"/>
      <family val="2"/>
    </font>
    <font>
      <b/>
      <sz val="9"/>
      <color rgb="FF00599F"/>
      <name val="Calibri"/>
      <family val="2"/>
      <scheme val="minor"/>
    </font>
    <font>
      <b/>
      <sz val="9"/>
      <color rgb="FF595959"/>
      <name val="Calibri"/>
      <family val="2"/>
    </font>
    <font>
      <sz val="9"/>
      <color theme="1" tint="0.34999001026153564"/>
      <name val="Calibri"/>
      <family val="2"/>
      <scheme val="minor"/>
    </font>
    <font>
      <sz val="11"/>
      <color indexed="8"/>
      <name val="Calibri"/>
      <family val="2"/>
    </font>
    <font>
      <sz val="9"/>
      <name val="Calibri"/>
      <family val="2"/>
      <scheme val="minor"/>
    </font>
    <font>
      <b/>
      <sz val="11"/>
      <color rgb="FF00599F"/>
      <name val="Calibri"/>
      <family val="2"/>
      <scheme val="minor"/>
    </font>
    <font>
      <b/>
      <sz val="18"/>
      <color rgb="FFC00000"/>
      <name val="Calibri"/>
      <family val="2"/>
      <scheme val="minor"/>
    </font>
    <font>
      <b/>
      <sz val="10"/>
      <color rgb="FF00599F"/>
      <name val="Calibri"/>
      <family val="2"/>
      <scheme val="minor"/>
    </font>
    <font>
      <b/>
      <sz val="14"/>
      <color rgb="FFC00000"/>
      <name val="Calibri"/>
      <family val="2"/>
      <scheme val="minor"/>
    </font>
    <font>
      <sz val="9"/>
      <color rgb="FF595959"/>
      <name val="Calibri"/>
      <family val="2"/>
      <scheme val="minor"/>
    </font>
    <font>
      <b/>
      <sz val="9"/>
      <color rgb="FF595959"/>
      <name val="Calibri"/>
      <family val="2"/>
      <scheme val="minor"/>
    </font>
    <font>
      <u val="single"/>
      <sz val="9"/>
      <color theme="1" tint="0.34999001026153564"/>
      <name val="Calibri"/>
      <family val="2"/>
      <scheme val="minor"/>
    </font>
    <font>
      <sz val="9"/>
      <color rgb="FFFF0000"/>
      <name val="Calibri"/>
      <family val="2"/>
      <scheme val="minor"/>
    </font>
    <font>
      <i/>
      <sz val="9"/>
      <color rgb="FF595959"/>
      <name val="Calibri"/>
      <family val="2"/>
      <scheme val="minor"/>
    </font>
    <font>
      <sz val="9"/>
      <color rgb="FF0070C0"/>
      <name val="Calibri"/>
      <family val="2"/>
      <scheme val="minor"/>
    </font>
    <font>
      <b/>
      <sz val="9"/>
      <color rgb="FF0070C0"/>
      <name val="Calibri"/>
      <family val="2"/>
      <scheme val="minor"/>
    </font>
    <font>
      <sz val="11"/>
      <color theme="0"/>
      <name val="Calibri"/>
      <family val="2"/>
      <scheme val="minor"/>
    </font>
    <font>
      <b/>
      <u val="single"/>
      <sz val="9"/>
      <color theme="1" tint="0.34999001026153564"/>
      <name val="Calibri"/>
      <family val="2"/>
      <scheme val="minor"/>
    </font>
    <font>
      <b/>
      <sz val="9"/>
      <name val="Calibri"/>
      <family val="2"/>
      <scheme val="minor"/>
    </font>
    <font>
      <b/>
      <sz val="18"/>
      <color rgb="FFFF0000"/>
      <name val="Calibri"/>
      <family val="2"/>
      <scheme val="minor"/>
    </font>
    <font>
      <sz val="18"/>
      <color rgb="FFFF0000"/>
      <name val="Calibri"/>
      <family val="2"/>
      <scheme val="minor"/>
    </font>
    <font>
      <b/>
      <sz val="14"/>
      <color rgb="FF00599F"/>
      <name val="Calibri"/>
      <family val="2"/>
      <scheme val="minor"/>
    </font>
    <font>
      <sz val="9"/>
      <color indexed="12"/>
      <name val="Calibri"/>
      <family val="2"/>
      <scheme val="minor"/>
    </font>
    <font>
      <b/>
      <sz val="12"/>
      <color rgb="FF595959"/>
      <name val="Calibri"/>
      <family val="2"/>
      <scheme val="minor"/>
    </font>
    <font>
      <sz val="12"/>
      <color rgb="FF595959"/>
      <name val="Calibri"/>
      <family val="2"/>
      <scheme val="minor"/>
    </font>
    <font>
      <b/>
      <sz val="11"/>
      <color theme="0"/>
      <name val="Calibri"/>
      <family val="2"/>
      <scheme val="minor"/>
    </font>
    <font>
      <sz val="9"/>
      <color theme="0"/>
      <name val="Calibri"/>
      <family val="2"/>
      <scheme val="minor"/>
    </font>
    <font>
      <i/>
      <sz val="9"/>
      <name val="Calibri"/>
      <family val="2"/>
      <scheme val="minor"/>
    </font>
    <font>
      <vertAlign val="superscript"/>
      <sz val="8"/>
      <color rgb="FF595959"/>
      <name val="Calibri"/>
      <family val="2"/>
      <scheme val="minor"/>
    </font>
    <font>
      <vertAlign val="superscript"/>
      <sz val="9"/>
      <color rgb="FF595959"/>
      <name val="Calibri"/>
      <family val="2"/>
      <scheme val="minor"/>
    </font>
    <font>
      <b/>
      <sz val="18"/>
      <color rgb="FF0070C0"/>
      <name val="Calibri"/>
      <family val="2"/>
      <scheme val="minor"/>
    </font>
    <font>
      <b/>
      <sz val="9"/>
      <color rgb="FFFF0000"/>
      <name val="Calibri"/>
      <family val="2"/>
      <scheme val="minor"/>
    </font>
    <font>
      <b/>
      <u val="single"/>
      <sz val="9"/>
      <color rgb="FF595959"/>
      <name val="Calibri"/>
      <family val="2"/>
      <scheme val="minor"/>
    </font>
    <font>
      <b/>
      <sz val="18"/>
      <color rgb="FFFEFEFE"/>
      <name val="Calibri"/>
      <family val="2"/>
      <scheme val="minor"/>
    </font>
    <font>
      <sz val="18"/>
      <color rgb="FFFEFEFE"/>
      <name val="Calibri"/>
      <family val="2"/>
      <scheme val="minor"/>
    </font>
    <font>
      <b/>
      <sz val="9"/>
      <color rgb="FFC00000"/>
      <name val="Calibri"/>
      <family val="2"/>
      <scheme val="minor"/>
    </font>
    <font>
      <sz val="8"/>
      <color theme="0"/>
      <name val="Calibri"/>
      <family val="2"/>
    </font>
    <font>
      <sz val="11"/>
      <color theme="0"/>
      <name val="Calibri"/>
      <family val="2"/>
    </font>
    <font>
      <sz val="10.5"/>
      <color theme="3"/>
      <name val="Arial"/>
      <family val="2"/>
    </font>
    <font>
      <b/>
      <sz val="18"/>
      <color theme="0"/>
      <name val="Calibri"/>
      <family val="2"/>
    </font>
    <font>
      <sz val="28"/>
      <color theme="0"/>
      <name val="UniCredit"/>
      <family val="2"/>
    </font>
    <font>
      <sz val="44"/>
      <color theme="0"/>
      <name val="Calibri"/>
      <family val="2"/>
    </font>
    <font>
      <sz val="60"/>
      <color theme="0"/>
      <name val="Calibri"/>
      <family val="2"/>
    </font>
    <font>
      <b/>
      <sz val="8"/>
      <name val="Calibri"/>
      <family val="2"/>
    </font>
  </fonts>
  <fills count="12">
    <fill>
      <patternFill/>
    </fill>
    <fill>
      <patternFill patternType="gray125"/>
    </fill>
    <fill>
      <patternFill patternType="solid">
        <fgColor rgb="FF00599F"/>
        <bgColor indexed="64"/>
      </patternFill>
    </fill>
    <fill>
      <patternFill patternType="solid">
        <fgColor theme="0"/>
        <bgColor indexed="64"/>
      </patternFill>
    </fill>
    <fill>
      <patternFill patternType="solid">
        <fgColor indexed="65"/>
        <bgColor indexed="64"/>
      </patternFill>
    </fill>
    <fill>
      <patternFill patternType="lightUp"/>
    </fill>
    <fill>
      <patternFill patternType="solid">
        <fgColor theme="8" tint="0.7999799847602844"/>
        <bgColor indexed="64"/>
      </patternFill>
    </fill>
    <fill>
      <patternFill patternType="solid">
        <fgColor theme="0" tint="-0.04997999966144562"/>
        <bgColor indexed="64"/>
      </patternFill>
    </fill>
    <fill>
      <patternFill patternType="lightUp">
        <bgColor theme="8" tint="0.7999799847602844"/>
      </patternFill>
    </fill>
    <fill>
      <patternFill patternType="lightUp">
        <bgColor theme="8" tint="0.7999500036239624"/>
      </patternFill>
    </fill>
    <fill>
      <patternFill patternType="lightUp">
        <bgColor theme="0"/>
      </patternFill>
    </fill>
    <fill>
      <patternFill patternType="solid">
        <fgColor rgb="FFFF0000"/>
        <bgColor indexed="64"/>
      </patternFill>
    </fill>
  </fills>
  <borders count="12">
    <border>
      <left/>
      <right/>
      <top/>
      <bottom/>
      <diagonal/>
    </border>
    <border>
      <left/>
      <right/>
      <top style="thin">
        <color rgb="FF00599F"/>
      </top>
      <bottom style="medium">
        <color rgb="FF00599F"/>
      </bottom>
    </border>
    <border>
      <left/>
      <right/>
      <top/>
      <bottom style="medium">
        <color rgb="FF00599F"/>
      </bottom>
    </border>
    <border>
      <left/>
      <right/>
      <top style="thin">
        <color rgb="FF00599F"/>
      </top>
      <bottom style="thin">
        <color rgb="FF00599F"/>
      </bottom>
    </border>
    <border>
      <left/>
      <right/>
      <top/>
      <bottom style="thin">
        <color rgb="FF00599F"/>
      </bottom>
    </border>
    <border>
      <left style="thin"/>
      <right style="thin"/>
      <top style="thin"/>
      <bottom style="thin"/>
    </border>
    <border>
      <left style="thin"/>
      <right/>
      <top style="thin"/>
      <bottom/>
    </border>
    <border>
      <left/>
      <right/>
      <top style="thin"/>
      <bottom/>
    </border>
    <border>
      <left style="thin"/>
      <right/>
      <top/>
      <bottom style="thin"/>
    </border>
    <border>
      <left/>
      <right/>
      <top/>
      <bottom style="thin"/>
    </border>
    <border>
      <left style="medium">
        <color rgb="FF00599F"/>
      </left>
      <right/>
      <top/>
      <bottom style="medium">
        <color rgb="FF00599F"/>
      </bottom>
    </border>
    <border>
      <left/>
      <right style="medium">
        <color rgb="FF00599F"/>
      </right>
      <top/>
      <bottom style="medium">
        <color rgb="FF00599F"/>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9" fillId="0" borderId="0" applyNumberFormat="0" applyFill="0" applyBorder="0">
      <alignment/>
      <protection locked="0"/>
    </xf>
    <xf numFmtId="43" fontId="19" fillId="0" borderId="0" applyFont="0" applyFill="0" applyBorder="0" applyAlignment="0" applyProtection="0"/>
  </cellStyleXfs>
  <cellXfs count="329">
    <xf numFmtId="0" fontId="0" fillId="0" borderId="0" xfId="0"/>
    <xf numFmtId="0" fontId="0" fillId="0" borderId="0" xfId="0" applyFont="1" applyFill="1"/>
    <xf numFmtId="0" fontId="2" fillId="0" borderId="0" xfId="0" applyFont="1"/>
    <xf numFmtId="0" fontId="0" fillId="0" borderId="0" xfId="0" applyFill="1"/>
    <xf numFmtId="165" fontId="0" fillId="0" borderId="0" xfId="20" applyNumberFormat="1" applyFont="1" applyFill="1"/>
    <xf numFmtId="0" fontId="6" fillId="0" borderId="0" xfId="0" applyFont="1" applyFill="1"/>
    <xf numFmtId="0" fontId="6" fillId="0" borderId="0" xfId="0" applyFont="1" applyFill="1" applyAlignment="1">
      <alignment horizontal="center"/>
    </xf>
    <xf numFmtId="0" fontId="6" fillId="0" borderId="0" xfId="0" applyFont="1" applyFill="1" applyBorder="1"/>
    <xf numFmtId="0" fontId="7" fillId="0" borderId="0" xfId="0" applyFont="1" applyFill="1" applyBorder="1" applyAlignment="1">
      <alignment vertical="center"/>
    </xf>
    <xf numFmtId="0" fontId="0" fillId="2" borderId="0" xfId="0" applyFill="1"/>
    <xf numFmtId="0" fontId="12" fillId="0" borderId="0" xfId="0" applyFont="1" applyAlignment="1">
      <alignment wrapText="1"/>
    </xf>
    <xf numFmtId="0" fontId="14" fillId="0" borderId="0" xfId="0" applyFont="1" applyAlignment="1">
      <alignment wrapText="1"/>
    </xf>
    <xf numFmtId="0" fontId="12" fillId="0" borderId="0" xfId="0" applyFont="1" applyAlignment="1" quotePrefix="1">
      <alignment wrapText="1"/>
    </xf>
    <xf numFmtId="0" fontId="12" fillId="0" borderId="0" xfId="0" applyFont="1" applyAlignment="1">
      <alignment vertical="top" wrapText="1"/>
    </xf>
    <xf numFmtId="0" fontId="8" fillId="0" borderId="0" xfId="0" applyFont="1" applyFill="1" applyBorder="1" applyAlignment="1">
      <alignment vertical="center"/>
    </xf>
    <xf numFmtId="0" fontId="3" fillId="2" borderId="0" xfId="0" applyFont="1" applyFill="1"/>
    <xf numFmtId="0" fontId="15" fillId="0" borderId="0" xfId="0" applyFont="1" applyFill="1" applyBorder="1" applyAlignment="1">
      <alignment horizontal="center" vertical="center"/>
    </xf>
    <xf numFmtId="0" fontId="16" fillId="0" borderId="1"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top"/>
    </xf>
    <xf numFmtId="0" fontId="13" fillId="0" borderId="0" xfId="0" applyFont="1" applyFill="1" applyBorder="1" applyAlignment="1">
      <alignment horizontal="center" vertical="top"/>
    </xf>
    <xf numFmtId="0" fontId="13" fillId="0" borderId="2" xfId="0" applyFont="1" applyFill="1" applyBorder="1" applyAlignment="1">
      <alignment horizontal="left" vertical="top"/>
    </xf>
    <xf numFmtId="0" fontId="13" fillId="0" borderId="2" xfId="0" applyFont="1" applyFill="1" applyBorder="1" applyAlignment="1">
      <alignment horizontal="center" vertical="top"/>
    </xf>
    <xf numFmtId="0" fontId="0" fillId="0" borderId="0" xfId="0" applyFill="1" applyAlignment="1">
      <alignment vertical="top"/>
    </xf>
    <xf numFmtId="0" fontId="16" fillId="0" borderId="2" xfId="0" applyFont="1" applyFill="1" applyBorder="1" applyAlignment="1">
      <alignment horizontal="left" vertical="center"/>
    </xf>
    <xf numFmtId="0" fontId="0" fillId="0" borderId="0" xfId="0" applyFill="1" applyAlignment="1">
      <alignment vertical="center"/>
    </xf>
    <xf numFmtId="0" fontId="7" fillId="0" borderId="0" xfId="0" applyFont="1" applyFill="1" applyBorder="1" applyAlignment="1">
      <alignment horizontal="center" vertical="center"/>
    </xf>
    <xf numFmtId="0" fontId="0" fillId="0" borderId="0" xfId="0" applyFill="1" applyAlignment="1">
      <alignment horizontal="center"/>
    </xf>
    <xf numFmtId="0" fontId="6" fillId="0" borderId="0" xfId="0" applyFont="1" applyFill="1" applyAlignment="1">
      <alignment vertical="center"/>
    </xf>
    <xf numFmtId="0" fontId="10" fillId="0" borderId="0" xfId="0" applyFont="1" applyFill="1" applyAlignment="1" quotePrefix="1">
      <alignment vertical="center"/>
    </xf>
    <xf numFmtId="164" fontId="10" fillId="0" borderId="0" xfId="0" applyNumberFormat="1" applyFont="1" applyFill="1" applyAlignment="1">
      <alignment horizontal="center" vertical="center"/>
    </xf>
    <xf numFmtId="164" fontId="11" fillId="0" borderId="0" xfId="0" applyNumberFormat="1" applyFont="1" applyFill="1" applyAlignment="1">
      <alignment horizontal="center" vertical="center"/>
    </xf>
    <xf numFmtId="0" fontId="17" fillId="0" borderId="3" xfId="0" applyFont="1" applyFill="1" applyBorder="1" applyAlignment="1" quotePrefix="1">
      <alignment vertical="center"/>
    </xf>
    <xf numFmtId="164" fontId="17" fillId="0" borderId="3" xfId="0" applyNumberFormat="1" applyFont="1" applyFill="1" applyBorder="1" applyAlignment="1">
      <alignment horizontal="center" vertical="center"/>
    </xf>
    <xf numFmtId="0" fontId="5" fillId="0" borderId="0" xfId="0" applyFont="1" applyFill="1" applyAlignment="1">
      <alignment vertical="center"/>
    </xf>
    <xf numFmtId="0" fontId="18" fillId="0" borderId="0" xfId="0" applyFont="1"/>
    <xf numFmtId="0" fontId="18" fillId="0" borderId="0" xfId="0" applyFont="1" quotePrefix="1"/>
    <xf numFmtId="0" fontId="16" fillId="3" borderId="1" xfId="0" applyFont="1" applyFill="1" applyBorder="1" applyAlignment="1">
      <alignment horizontal="center" vertical="center"/>
    </xf>
    <xf numFmtId="0" fontId="16" fillId="3" borderId="2" xfId="0" applyFont="1" applyFill="1" applyBorder="1" applyAlignment="1">
      <alignment horizontal="center" vertical="center"/>
    </xf>
    <xf numFmtId="0" fontId="16" fillId="4" borderId="1" xfId="0" applyFont="1" applyFill="1" applyBorder="1" applyAlignment="1">
      <alignment horizontal="center" vertical="center"/>
    </xf>
    <xf numFmtId="0" fontId="7" fillId="5" borderId="0" xfId="0" applyFont="1" applyFill="1" applyBorder="1" applyAlignment="1">
      <alignment horizontal="center" vertical="center"/>
    </xf>
    <xf numFmtId="0" fontId="16" fillId="6" borderId="1" xfId="0" applyFont="1" applyFill="1" applyBorder="1" applyAlignment="1">
      <alignment horizontal="center" vertical="center"/>
    </xf>
    <xf numFmtId="0" fontId="16" fillId="0" borderId="2" xfId="0" applyFont="1" applyFill="1" applyBorder="1" applyAlignment="1">
      <alignment horizontal="center" vertical="center"/>
    </xf>
    <xf numFmtId="164" fontId="6" fillId="0" borderId="0" xfId="0" applyNumberFormat="1" applyFont="1" applyFill="1" applyAlignment="1">
      <alignment horizontal="center"/>
    </xf>
    <xf numFmtId="0" fontId="16" fillId="0" borderId="2" xfId="0" applyFont="1" applyFill="1" applyBorder="1" applyAlignment="1">
      <alignment horizontal="center" vertical="center"/>
    </xf>
    <xf numFmtId="0" fontId="18" fillId="0" borderId="0" xfId="0" applyFont="1" applyAlignment="1">
      <alignment/>
    </xf>
    <xf numFmtId="0" fontId="20" fillId="0" borderId="0" xfId="0" applyFont="1" applyFill="1" applyBorder="1"/>
    <xf numFmtId="0" fontId="20" fillId="0" borderId="0" xfId="0" applyFont="1" applyFill="1"/>
    <xf numFmtId="0" fontId="20" fillId="0" borderId="0" xfId="0" applyFont="1" applyFill="1" applyBorder="1" applyAlignment="1">
      <alignment vertical="top"/>
    </xf>
    <xf numFmtId="0" fontId="21" fillId="0" borderId="0" xfId="0" applyFont="1" applyFill="1" applyBorder="1" applyAlignment="1">
      <alignment horizontal="center" vertical="top"/>
    </xf>
    <xf numFmtId="0" fontId="0" fillId="0" borderId="0" xfId="0" applyFont="1" applyFill="1" applyAlignment="1">
      <alignment vertical="top"/>
    </xf>
    <xf numFmtId="0" fontId="22" fillId="0" borderId="0" xfId="0" applyFont="1" applyFill="1" applyBorder="1" applyAlignment="1">
      <alignment vertical="center"/>
    </xf>
    <xf numFmtId="0" fontId="23" fillId="0" borderId="0" xfId="0" applyFont="1" applyFill="1" applyBorder="1" applyAlignment="1">
      <alignment horizontal="center" vertical="center"/>
    </xf>
    <xf numFmtId="0" fontId="0" fillId="0" borderId="0" xfId="0" applyFont="1" applyFill="1" applyAlignment="1">
      <alignment vertical="center"/>
    </xf>
    <xf numFmtId="0" fontId="24" fillId="0" borderId="0" xfId="0" applyFont="1" applyFill="1" applyBorder="1" applyAlignment="1">
      <alignment vertical="center"/>
    </xf>
    <xf numFmtId="0" fontId="0" fillId="6" borderId="0" xfId="0" applyFont="1" applyFill="1"/>
    <xf numFmtId="0" fontId="20" fillId="0" borderId="0" xfId="0" applyFont="1" applyFill="1" applyBorder="1" applyAlignment="1">
      <alignment vertical="center"/>
    </xf>
    <xf numFmtId="0" fontId="20" fillId="0" borderId="0" xfId="0" applyFont="1" applyFill="1" applyAlignment="1">
      <alignment vertical="center"/>
    </xf>
    <xf numFmtId="0" fontId="25" fillId="0" borderId="0" xfId="0" applyFont="1" applyFill="1" applyAlignment="1" quotePrefix="1">
      <alignment vertical="center"/>
    </xf>
    <xf numFmtId="164" fontId="25" fillId="0" borderId="0" xfId="0" applyNumberFormat="1" applyFont="1" applyFill="1" applyAlignment="1">
      <alignment horizontal="center" vertical="center"/>
    </xf>
    <xf numFmtId="0" fontId="26" fillId="0" borderId="3" xfId="0" applyFont="1" applyFill="1" applyBorder="1" applyAlignment="1" quotePrefix="1">
      <alignment vertical="center"/>
    </xf>
    <xf numFmtId="164" fontId="26" fillId="0" borderId="3" xfId="0" applyNumberFormat="1" applyFont="1" applyFill="1" applyBorder="1" applyAlignment="1">
      <alignment horizontal="center" vertical="center"/>
    </xf>
    <xf numFmtId="164" fontId="26" fillId="6" borderId="3" xfId="0" applyNumberFormat="1" applyFont="1" applyFill="1" applyBorder="1" applyAlignment="1">
      <alignment horizontal="center" vertical="center"/>
    </xf>
    <xf numFmtId="0" fontId="20" fillId="0" borderId="0" xfId="0" applyFont="1" applyFill="1" applyAlignment="1">
      <alignment horizontal="center"/>
    </xf>
    <xf numFmtId="0" fontId="20" fillId="6" borderId="0" xfId="0" applyFont="1" applyFill="1" applyAlignment="1">
      <alignment horizontal="center"/>
    </xf>
    <xf numFmtId="0" fontId="16" fillId="0" borderId="3" xfId="0" applyFont="1" applyFill="1" applyBorder="1" applyAlignment="1" quotePrefix="1">
      <alignment vertical="center"/>
    </xf>
    <xf numFmtId="164" fontId="16" fillId="0" borderId="3" xfId="0" applyNumberFormat="1" applyFont="1" applyFill="1" applyBorder="1" applyAlignment="1">
      <alignment horizontal="center" vertical="center"/>
    </xf>
    <xf numFmtId="164" fontId="25" fillId="5" borderId="0" xfId="0" applyNumberFormat="1" applyFont="1" applyFill="1" applyAlignment="1">
      <alignment horizontal="center" vertical="center"/>
    </xf>
    <xf numFmtId="164" fontId="26" fillId="5" borderId="3" xfId="0" applyNumberFormat="1" applyFont="1" applyFill="1" applyBorder="1" applyAlignment="1">
      <alignment horizontal="center" vertical="center"/>
    </xf>
    <xf numFmtId="0" fontId="20" fillId="5" borderId="0" xfId="0" applyFont="1" applyFill="1" applyAlignment="1">
      <alignment horizontal="center"/>
    </xf>
    <xf numFmtId="164" fontId="16" fillId="5" borderId="3" xfId="0" applyNumberFormat="1" applyFont="1" applyFill="1" applyBorder="1" applyAlignment="1">
      <alignment horizontal="center" vertical="center"/>
    </xf>
    <xf numFmtId="169" fontId="25" fillId="0" borderId="0" xfId="0" applyNumberFormat="1" applyFont="1" applyFill="1" applyAlignment="1">
      <alignment horizontal="center" vertical="center"/>
    </xf>
    <xf numFmtId="165" fontId="25" fillId="0" borderId="0" xfId="20" applyNumberFormat="1" applyFont="1" applyFill="1" applyAlignment="1">
      <alignment horizontal="center" vertical="center"/>
    </xf>
    <xf numFmtId="0" fontId="0" fillId="0" borderId="0" xfId="0" applyNumberFormat="1" applyFont="1" applyFill="1"/>
    <xf numFmtId="0" fontId="2" fillId="0" borderId="0" xfId="0" applyFont="1" applyAlignment="1">
      <alignment vertical="center"/>
    </xf>
    <xf numFmtId="3" fontId="2" fillId="0" borderId="0" xfId="0" applyNumberFormat="1" applyFont="1"/>
    <xf numFmtId="0" fontId="29" fillId="0" borderId="0" xfId="0" applyFont="1" applyFill="1" applyAlignment="1" quotePrefix="1">
      <alignment vertical="center"/>
    </xf>
    <xf numFmtId="165" fontId="29" fillId="0" borderId="0" xfId="20" applyNumberFormat="1" applyFont="1" applyFill="1" applyAlignment="1">
      <alignment horizontal="center" vertical="center"/>
    </xf>
    <xf numFmtId="0" fontId="16" fillId="0" borderId="2" xfId="0" applyFont="1" applyFill="1" applyBorder="1" applyAlignment="1">
      <alignment vertical="top"/>
    </xf>
    <xf numFmtId="0" fontId="16" fillId="7" borderId="2" xfId="0" applyFont="1" applyFill="1" applyBorder="1" applyAlignment="1">
      <alignment horizontal="center" vertical="center"/>
    </xf>
    <xf numFmtId="0" fontId="7" fillId="7" borderId="0" xfId="0" applyFont="1" applyFill="1" applyBorder="1" applyAlignment="1">
      <alignment horizontal="center" vertical="center"/>
    </xf>
    <xf numFmtId="165" fontId="29" fillId="7" borderId="0" xfId="20" applyNumberFormat="1" applyFont="1" applyFill="1" applyAlignment="1">
      <alignment horizontal="center" vertical="center"/>
    </xf>
    <xf numFmtId="165" fontId="29" fillId="5" borderId="0" xfId="20" applyNumberFormat="1" applyFont="1" applyFill="1" applyAlignment="1">
      <alignment horizontal="center" vertical="center"/>
    </xf>
    <xf numFmtId="0" fontId="16" fillId="0" borderId="2" xfId="0" applyFont="1" applyFill="1" applyBorder="1" applyAlignment="1">
      <alignment horizontal="center" vertical="center"/>
    </xf>
    <xf numFmtId="0" fontId="20" fillId="0" borderId="0" xfId="0" applyFont="1" applyFill="1" applyAlignment="1">
      <alignment vertical="top"/>
    </xf>
    <xf numFmtId="0" fontId="16" fillId="0" borderId="2" xfId="0" applyFont="1" applyFill="1" applyBorder="1" applyAlignment="1">
      <alignment horizontal="center" vertical="center"/>
    </xf>
    <xf numFmtId="16" fontId="16" fillId="0" borderId="1" xfId="0" applyNumberFormat="1" applyFont="1" applyFill="1" applyBorder="1" applyAlignment="1">
      <alignment horizontal="center" vertical="center"/>
    </xf>
    <xf numFmtId="14" fontId="16" fillId="0" borderId="1" xfId="0" applyNumberFormat="1" applyFont="1" applyFill="1" applyBorder="1" applyAlignment="1">
      <alignment horizontal="center" vertical="center"/>
    </xf>
    <xf numFmtId="14" fontId="16" fillId="6" borderId="1" xfId="0" applyNumberFormat="1" applyFont="1" applyFill="1" applyBorder="1" applyAlignment="1">
      <alignment horizontal="center" vertical="center"/>
    </xf>
    <xf numFmtId="16" fontId="16" fillId="6" borderId="1" xfId="0" applyNumberFormat="1" applyFont="1" applyFill="1" applyBorder="1" applyAlignment="1">
      <alignment horizontal="center" vertical="center"/>
    </xf>
    <xf numFmtId="164" fontId="25" fillId="8" borderId="0" xfId="0" applyNumberFormat="1" applyFont="1" applyFill="1" applyAlignment="1">
      <alignment horizontal="center" vertical="center"/>
    </xf>
    <xf numFmtId="164" fontId="26" fillId="8" borderId="3" xfId="0" applyNumberFormat="1" applyFont="1" applyFill="1" applyBorder="1" applyAlignment="1">
      <alignment horizontal="center" vertical="center"/>
    </xf>
    <xf numFmtId="0" fontId="20" fillId="8" borderId="0" xfId="0" applyFont="1" applyFill="1" applyAlignment="1">
      <alignment horizontal="center"/>
    </xf>
    <xf numFmtId="164" fontId="16" fillId="8" borderId="3" xfId="0" applyNumberFormat="1" applyFont="1" applyFill="1" applyBorder="1" applyAlignment="1">
      <alignment horizontal="center" vertical="center"/>
    </xf>
    <xf numFmtId="172" fontId="26" fillId="6" borderId="3" xfId="0" applyNumberFormat="1" applyFont="1" applyFill="1" applyBorder="1" applyAlignment="1">
      <alignment horizontal="center" vertical="center"/>
    </xf>
    <xf numFmtId="172" fontId="30" fillId="6" borderId="0" xfId="0" applyNumberFormat="1" applyFont="1" applyFill="1" applyAlignment="1">
      <alignment horizontal="center" vertical="center"/>
    </xf>
    <xf numFmtId="172" fontId="31" fillId="6" borderId="3" xfId="0" applyNumberFormat="1" applyFont="1" applyFill="1" applyBorder="1" applyAlignment="1">
      <alignment horizontal="center" vertical="center"/>
    </xf>
    <xf numFmtId="172" fontId="30" fillId="0" borderId="0" xfId="0" applyNumberFormat="1" applyFont="1" applyFill="1" applyAlignment="1">
      <alignment horizontal="center" vertical="center"/>
    </xf>
    <xf numFmtId="172" fontId="26" fillId="0" borderId="3" xfId="0" applyNumberFormat="1" applyFont="1" applyFill="1" applyBorder="1" applyAlignment="1">
      <alignment horizontal="center" vertical="center"/>
    </xf>
    <xf numFmtId="172" fontId="31" fillId="0" borderId="3" xfId="0" applyNumberFormat="1" applyFont="1" applyFill="1" applyBorder="1" applyAlignment="1">
      <alignment horizontal="center" vertical="center"/>
    </xf>
    <xf numFmtId="172" fontId="30" fillId="9" borderId="0" xfId="0" applyNumberFormat="1" applyFont="1" applyFill="1" applyAlignment="1">
      <alignment horizontal="center" vertical="center"/>
    </xf>
    <xf numFmtId="164" fontId="25" fillId="9" borderId="0" xfId="0" applyNumberFormat="1" applyFont="1" applyFill="1" applyAlignment="1">
      <alignment horizontal="center" vertical="center"/>
    </xf>
    <xf numFmtId="172" fontId="26" fillId="9" borderId="3" xfId="0" applyNumberFormat="1" applyFont="1" applyFill="1" applyBorder="1" applyAlignment="1">
      <alignment horizontal="center" vertical="center"/>
    </xf>
    <xf numFmtId="164" fontId="26" fillId="9" borderId="3" xfId="0" applyNumberFormat="1" applyFont="1" applyFill="1" applyBorder="1" applyAlignment="1">
      <alignment horizontal="center" vertical="center"/>
    </xf>
    <xf numFmtId="0" fontId="20" fillId="9" borderId="0" xfId="0" applyFont="1" applyFill="1" applyAlignment="1">
      <alignment horizontal="center"/>
    </xf>
    <xf numFmtId="164" fontId="16" fillId="9" borderId="3" xfId="0" applyNumberFormat="1" applyFont="1" applyFill="1" applyBorder="1" applyAlignment="1">
      <alignment horizontal="center" vertical="center"/>
    </xf>
    <xf numFmtId="172" fontId="31" fillId="9" borderId="3" xfId="0" applyNumberFormat="1" applyFont="1" applyFill="1" applyBorder="1" applyAlignment="1">
      <alignment horizontal="center" vertical="center"/>
    </xf>
    <xf numFmtId="0" fontId="20" fillId="4" borderId="0" xfId="0" applyFont="1" applyFill="1" applyBorder="1" applyAlignment="1">
      <alignment vertical="top"/>
    </xf>
    <xf numFmtId="0" fontId="21" fillId="4" borderId="0" xfId="0" applyFont="1" applyFill="1" applyBorder="1" applyAlignment="1">
      <alignment horizontal="center" vertical="top"/>
    </xf>
    <xf numFmtId="0" fontId="0" fillId="4" borderId="0" xfId="0" applyFont="1" applyFill="1" applyAlignment="1">
      <alignment vertical="top"/>
    </xf>
    <xf numFmtId="0" fontId="22" fillId="4" borderId="0" xfId="0" applyFont="1" applyFill="1" applyBorder="1" applyAlignment="1">
      <alignment vertical="center"/>
    </xf>
    <xf numFmtId="0" fontId="23" fillId="4" borderId="0" xfId="0" applyFont="1" applyFill="1" applyBorder="1" applyAlignment="1">
      <alignment horizontal="center" vertical="center"/>
    </xf>
    <xf numFmtId="0" fontId="16" fillId="4" borderId="2" xfId="0" applyFont="1" applyFill="1" applyBorder="1" applyAlignment="1">
      <alignment horizontal="left" vertical="center"/>
    </xf>
    <xf numFmtId="14" fontId="16" fillId="4" borderId="1" xfId="0" applyNumberFormat="1" applyFont="1" applyFill="1" applyBorder="1" applyAlignment="1">
      <alignment horizontal="center" vertical="center"/>
    </xf>
    <xf numFmtId="16" fontId="16" fillId="4" borderId="1" xfId="0" applyNumberFormat="1" applyFont="1" applyFill="1" applyBorder="1" applyAlignment="1">
      <alignment horizontal="center" vertical="center"/>
    </xf>
    <xf numFmtId="0" fontId="0" fillId="4" borderId="0" xfId="0" applyFont="1" applyFill="1" applyAlignment="1">
      <alignment vertical="center"/>
    </xf>
    <xf numFmtId="0" fontId="20" fillId="4" borderId="0" xfId="0" applyFont="1" applyFill="1"/>
    <xf numFmtId="0" fontId="24" fillId="4" borderId="0" xfId="0" applyFont="1" applyFill="1" applyBorder="1" applyAlignment="1">
      <alignment vertical="center"/>
    </xf>
    <xf numFmtId="0" fontId="0" fillId="4" borderId="0" xfId="0" applyFont="1" applyFill="1"/>
    <xf numFmtId="0" fontId="20" fillId="4" borderId="0" xfId="0" applyFont="1" applyFill="1" applyBorder="1" applyAlignment="1">
      <alignment vertical="center"/>
    </xf>
    <xf numFmtId="0" fontId="20" fillId="4" borderId="0" xfId="0" applyFont="1" applyFill="1" applyAlignment="1">
      <alignment vertical="center"/>
    </xf>
    <xf numFmtId="0" fontId="25" fillId="4" borderId="0" xfId="0" applyFont="1" applyFill="1" applyAlignment="1" quotePrefix="1">
      <alignment vertical="center"/>
    </xf>
    <xf numFmtId="164" fontId="25" fillId="4" borderId="0" xfId="0" applyNumberFormat="1" applyFont="1" applyFill="1" applyAlignment="1">
      <alignment horizontal="center" vertical="center"/>
    </xf>
    <xf numFmtId="164" fontId="26" fillId="4" borderId="3" xfId="0" applyNumberFormat="1" applyFont="1" applyFill="1" applyBorder="1" applyAlignment="1">
      <alignment horizontal="center" vertical="center"/>
    </xf>
    <xf numFmtId="164" fontId="30" fillId="4" borderId="0" xfId="0" applyNumberFormat="1" applyFont="1" applyFill="1" applyAlignment="1">
      <alignment horizontal="center" vertical="center"/>
    </xf>
    <xf numFmtId="164" fontId="30" fillId="6" borderId="0" xfId="0" applyNumberFormat="1" applyFont="1" applyFill="1" applyAlignment="1">
      <alignment horizontal="center" vertical="center"/>
    </xf>
    <xf numFmtId="164" fontId="30" fillId="0" borderId="0" xfId="0" applyNumberFormat="1" applyFont="1" applyFill="1" applyAlignment="1">
      <alignment horizontal="center" vertical="center"/>
    </xf>
    <xf numFmtId="171" fontId="30" fillId="6" borderId="0" xfId="0" applyNumberFormat="1" applyFont="1" applyFill="1" applyAlignment="1">
      <alignment horizontal="center" vertical="center"/>
    </xf>
    <xf numFmtId="171" fontId="30" fillId="0" borderId="0" xfId="0" applyNumberFormat="1" applyFont="1" applyFill="1" applyAlignment="1">
      <alignment horizontal="center" vertical="center"/>
    </xf>
    <xf numFmtId="164" fontId="26" fillId="5" borderId="0" xfId="0" applyNumberFormat="1" applyFont="1" applyFill="1" applyBorder="1" applyAlignment="1">
      <alignment horizontal="center" vertical="center"/>
    </xf>
    <xf numFmtId="164" fontId="26" fillId="8" borderId="0" xfId="0" applyNumberFormat="1" applyFont="1" applyFill="1" applyBorder="1" applyAlignment="1">
      <alignment horizontal="center" vertical="center"/>
    </xf>
    <xf numFmtId="164" fontId="26" fillId="6" borderId="0" xfId="0" applyNumberFormat="1" applyFont="1" applyFill="1" applyBorder="1" applyAlignment="1">
      <alignment horizontal="center" vertical="center"/>
    </xf>
    <xf numFmtId="164" fontId="26" fillId="4" borderId="0" xfId="0" applyNumberFormat="1" applyFont="1" applyFill="1" applyBorder="1" applyAlignment="1">
      <alignment horizontal="center" vertical="center"/>
    </xf>
    <xf numFmtId="0" fontId="26" fillId="4" borderId="3" xfId="0" applyFont="1" applyFill="1" applyBorder="1" applyAlignment="1" quotePrefix="1">
      <alignment vertical="center"/>
    </xf>
    <xf numFmtId="0" fontId="0" fillId="5" borderId="0" xfId="0" applyFont="1" applyFill="1"/>
    <xf numFmtId="164" fontId="0" fillId="4" borderId="0" xfId="0" applyNumberFormat="1" applyFont="1" applyFill="1"/>
    <xf numFmtId="164" fontId="0" fillId="6" borderId="0" xfId="0" applyNumberFormat="1" applyFont="1" applyFill="1"/>
    <xf numFmtId="164" fontId="31" fillId="4" borderId="3" xfId="0" applyNumberFormat="1" applyFont="1" applyFill="1" applyBorder="1" applyAlignment="1">
      <alignment horizontal="center" vertical="center"/>
    </xf>
    <xf numFmtId="164" fontId="31" fillId="6" borderId="3" xfId="0" applyNumberFormat="1" applyFont="1" applyFill="1" applyBorder="1" applyAlignment="1">
      <alignment horizontal="center" vertical="center"/>
    </xf>
    <xf numFmtId="164" fontId="0" fillId="0" borderId="0" xfId="0" applyNumberFormat="1" applyFont="1" applyFill="1"/>
    <xf numFmtId="164" fontId="26" fillId="0" borderId="0" xfId="0" applyNumberFormat="1" applyFont="1" applyFill="1" applyBorder="1" applyAlignment="1">
      <alignment horizontal="center" vertical="center"/>
    </xf>
    <xf numFmtId="170" fontId="25" fillId="0" borderId="0" xfId="0" applyNumberFormat="1" applyFont="1" applyFill="1" applyAlignment="1">
      <alignment horizontal="center" vertical="center"/>
    </xf>
    <xf numFmtId="164" fontId="30" fillId="7" borderId="0" xfId="0" applyNumberFormat="1" applyFont="1" applyFill="1" applyAlignment="1">
      <alignment horizontal="center" vertical="center"/>
    </xf>
    <xf numFmtId="164" fontId="31" fillId="7" borderId="3" xfId="0" applyNumberFormat="1" applyFont="1" applyFill="1" applyBorder="1" applyAlignment="1">
      <alignment horizontal="center" vertical="center"/>
    </xf>
    <xf numFmtId="164" fontId="31" fillId="0" borderId="3" xfId="0" applyNumberFormat="1" applyFont="1" applyFill="1" applyBorder="1" applyAlignment="1">
      <alignment horizontal="center" vertical="center"/>
    </xf>
    <xf numFmtId="0" fontId="30" fillId="0" borderId="0" xfId="0" applyFont="1" applyFill="1" applyAlignment="1">
      <alignment horizontal="center" vertical="center"/>
    </xf>
    <xf numFmtId="167" fontId="30" fillId="0" borderId="0" xfId="0" applyNumberFormat="1" applyFont="1" applyFill="1" applyAlignment="1">
      <alignment horizontal="center" vertical="center"/>
    </xf>
    <xf numFmtId="167" fontId="30" fillId="6" borderId="0" xfId="0" applyNumberFormat="1" applyFont="1" applyFill="1" applyAlignment="1">
      <alignment horizontal="center" vertical="center"/>
    </xf>
    <xf numFmtId="0" fontId="3" fillId="0" borderId="0" xfId="0" applyFont="1" applyAlignment="1">
      <alignment vertical="center"/>
    </xf>
    <xf numFmtId="167" fontId="3" fillId="0" borderId="0" xfId="0" applyNumberFormat="1" applyFont="1" applyAlignment="1">
      <alignment horizontal="center" vertical="center"/>
    </xf>
    <xf numFmtId="0" fontId="2" fillId="5" borderId="0" xfId="0" applyFont="1" applyFill="1" applyAlignment="1">
      <alignment vertical="center"/>
    </xf>
    <xf numFmtId="0" fontId="3" fillId="5" borderId="0" xfId="0" applyFont="1" applyFill="1" applyAlignment="1">
      <alignment vertical="center"/>
    </xf>
    <xf numFmtId="0" fontId="32" fillId="2" borderId="0" xfId="0" applyFont="1" applyFill="1" applyBorder="1" applyAlignment="1">
      <alignment vertical="center"/>
    </xf>
    <xf numFmtId="0" fontId="34" fillId="0" borderId="0" xfId="0" applyFont="1" applyFill="1" applyAlignment="1">
      <alignment horizontal="center"/>
    </xf>
    <xf numFmtId="0" fontId="28" fillId="2" borderId="0" xfId="0" applyFont="1" applyFill="1" applyAlignment="1">
      <alignment vertical="center"/>
    </xf>
    <xf numFmtId="0" fontId="28" fillId="2" borderId="0" xfId="0" applyFont="1" applyFill="1" applyAlignment="1">
      <alignment horizontal="center" vertical="center"/>
    </xf>
    <xf numFmtId="0" fontId="20" fillId="3" borderId="0" xfId="0" applyFont="1" applyFill="1"/>
    <xf numFmtId="0" fontId="22" fillId="3" borderId="0" xfId="0" applyFont="1" applyFill="1" applyBorder="1" applyAlignment="1">
      <alignment vertical="center"/>
    </xf>
    <xf numFmtId="0" fontId="24" fillId="3" borderId="0" xfId="0" applyFont="1" applyFill="1" applyBorder="1" applyAlignment="1">
      <alignment vertical="center"/>
    </xf>
    <xf numFmtId="0" fontId="0" fillId="3" borderId="0" xfId="0" applyFont="1" applyFill="1"/>
    <xf numFmtId="0" fontId="20" fillId="0" borderId="0" xfId="0" applyFont="1" applyBorder="1"/>
    <xf numFmtId="0" fontId="37" fillId="3" borderId="2" xfId="0" applyFont="1" applyFill="1" applyBorder="1" applyAlignment="1">
      <alignment vertical="top"/>
    </xf>
    <xf numFmtId="0" fontId="22" fillId="3" borderId="2" xfId="0" applyFont="1" applyFill="1" applyBorder="1" applyAlignment="1">
      <alignment vertical="center"/>
    </xf>
    <xf numFmtId="0" fontId="0" fillId="0" borderId="0" xfId="0" applyFont="1"/>
    <xf numFmtId="0" fontId="14" fillId="0" borderId="0" xfId="21" applyFont="1" applyBorder="1">
      <alignment/>
      <protection/>
    </xf>
    <xf numFmtId="0" fontId="20" fillId="0" borderId="0" xfId="22" applyFont="1" applyAlignment="1" applyProtection="1">
      <alignment horizontal="left" indent="2"/>
      <protection/>
    </xf>
    <xf numFmtId="0" fontId="12" fillId="0" borderId="0" xfId="21" applyFont="1" applyAlignment="1">
      <alignment vertical="center"/>
      <protection/>
    </xf>
    <xf numFmtId="0" fontId="12" fillId="0" borderId="0" xfId="21" applyFont="1">
      <alignment/>
      <protection/>
    </xf>
    <xf numFmtId="0" fontId="20" fillId="0" borderId="0" xfId="0" applyFont="1" applyBorder="1" applyAlignment="1">
      <alignment vertical="top"/>
    </xf>
    <xf numFmtId="0" fontId="0" fillId="0" borderId="0" xfId="0" applyFont="1" applyAlignment="1">
      <alignment vertical="top"/>
    </xf>
    <xf numFmtId="0" fontId="20" fillId="7" borderId="0" xfId="0" applyFont="1" applyFill="1"/>
    <xf numFmtId="0" fontId="0" fillId="7" borderId="0" xfId="0" applyFont="1" applyFill="1"/>
    <xf numFmtId="0" fontId="38" fillId="7" borderId="0" xfId="0" applyFont="1" applyFill="1"/>
    <xf numFmtId="0" fontId="20" fillId="0" borderId="0" xfId="0" applyFont="1"/>
    <xf numFmtId="0" fontId="39" fillId="7" borderId="0" xfId="0" applyFont="1" applyFill="1"/>
    <xf numFmtId="0" fontId="40" fillId="0" borderId="0" xfId="22" applyFont="1" applyAlignment="1" applyProtection="1">
      <alignment horizontal="left" indent="2"/>
      <protection/>
    </xf>
    <xf numFmtId="0" fontId="25" fillId="0" borderId="0" xfId="21" applyFont="1" applyAlignment="1">
      <alignment vertical="center"/>
      <protection/>
    </xf>
    <xf numFmtId="0" fontId="16" fillId="0" borderId="2" xfId="0" applyFont="1" applyFill="1" applyBorder="1" applyAlignment="1">
      <alignment horizontal="center" vertical="center"/>
    </xf>
    <xf numFmtId="0" fontId="16" fillId="6" borderId="2" xfId="0" applyFont="1" applyFill="1" applyBorder="1" applyAlignment="1">
      <alignment horizontal="center" vertical="center"/>
    </xf>
    <xf numFmtId="0" fontId="12" fillId="0" borderId="0" xfId="0" applyFont="1" applyAlignment="1">
      <alignment horizontal="left" wrapText="1"/>
    </xf>
    <xf numFmtId="0" fontId="16" fillId="0" borderId="2" xfId="0" applyFont="1" applyFill="1" applyBorder="1" applyAlignment="1">
      <alignment horizontal="center" vertical="center"/>
    </xf>
    <xf numFmtId="0" fontId="16" fillId="6" borderId="2" xfId="0" applyFont="1" applyFill="1" applyBorder="1" applyAlignment="1">
      <alignment horizontal="center" vertical="center"/>
    </xf>
    <xf numFmtId="0" fontId="21" fillId="0" borderId="0" xfId="0" applyFont="1" applyFill="1" applyBorder="1" applyAlignment="1">
      <alignment horizontal="left" vertical="top"/>
    </xf>
    <xf numFmtId="0" fontId="0" fillId="0" borderId="0" xfId="0" applyFont="1" applyFill="1" applyBorder="1" applyAlignment="1">
      <alignment vertical="top"/>
    </xf>
    <xf numFmtId="0" fontId="20" fillId="0" borderId="0" xfId="0" applyFont="1" applyFill="1" applyBorder="1" applyAlignment="1">
      <alignment horizontal="center"/>
    </xf>
    <xf numFmtId="0" fontId="0" fillId="0" borderId="0" xfId="0" applyFont="1" applyFill="1" applyBorder="1"/>
    <xf numFmtId="0" fontId="42" fillId="2" borderId="0" xfId="0" applyFont="1" applyFill="1" applyBorder="1" applyAlignment="1">
      <alignment vertical="center"/>
    </xf>
    <xf numFmtId="0" fontId="41" fillId="2" borderId="0" xfId="0" applyFont="1" applyFill="1" applyBorder="1" applyAlignment="1">
      <alignment horizontal="center" vertical="center"/>
    </xf>
    <xf numFmtId="0" fontId="41" fillId="2" borderId="0" xfId="0" applyFont="1" applyFill="1" applyBorder="1" applyAlignment="1">
      <alignment horizontal="left" vertical="center"/>
    </xf>
    <xf numFmtId="0" fontId="21" fillId="0" borderId="2" xfId="0" applyFont="1" applyFill="1" applyBorder="1" applyAlignment="1">
      <alignment horizontal="center" vertical="top"/>
    </xf>
    <xf numFmtId="0" fontId="21" fillId="0" borderId="2" xfId="0" applyFont="1" applyFill="1" applyBorder="1" applyAlignment="1">
      <alignment horizontal="left" vertical="top"/>
    </xf>
    <xf numFmtId="0" fontId="22" fillId="0" borderId="0" xfId="0" applyFont="1" applyFill="1" applyBorder="1" applyAlignment="1">
      <alignment horizontal="center" vertical="center"/>
    </xf>
    <xf numFmtId="0" fontId="0" fillId="0" borderId="0" xfId="0" applyFont="1" applyFill="1" applyAlignment="1">
      <alignment horizontal="center"/>
    </xf>
    <xf numFmtId="0" fontId="21" fillId="0" borderId="0" xfId="0" applyFont="1" applyFill="1" applyBorder="1" applyAlignment="1">
      <alignment horizontal="center" vertical="center"/>
    </xf>
    <xf numFmtId="0" fontId="29" fillId="0" borderId="3" xfId="0" applyFont="1" applyFill="1" applyBorder="1" applyAlignment="1" quotePrefix="1">
      <alignment vertical="center"/>
    </xf>
    <xf numFmtId="165" fontId="29" fillId="0" borderId="3" xfId="20" applyNumberFormat="1" applyFont="1" applyFill="1" applyBorder="1" applyAlignment="1">
      <alignment horizontal="center" vertical="center"/>
    </xf>
    <xf numFmtId="164" fontId="22" fillId="0" borderId="0" xfId="0" applyNumberFormat="1" applyFont="1" applyFill="1" applyBorder="1" applyAlignment="1">
      <alignment horizontal="center" vertical="center"/>
    </xf>
    <xf numFmtId="164" fontId="0" fillId="0" borderId="0" xfId="0" applyNumberFormat="1" applyFont="1" applyFill="1" applyAlignment="1">
      <alignment horizontal="center"/>
    </xf>
    <xf numFmtId="0" fontId="21" fillId="0" borderId="2" xfId="0" applyFont="1" applyFill="1" applyBorder="1" applyAlignment="1" quotePrefix="1">
      <alignment horizontal="left" vertical="top"/>
    </xf>
    <xf numFmtId="0" fontId="29" fillId="0" borderId="0" xfId="0" applyFont="1" applyFill="1" applyBorder="1" applyAlignment="1" quotePrefix="1">
      <alignment vertical="center"/>
    </xf>
    <xf numFmtId="0" fontId="25" fillId="0" borderId="0" xfId="0" applyFont="1" applyFill="1" applyBorder="1" applyAlignment="1" quotePrefix="1">
      <alignment vertical="center"/>
    </xf>
    <xf numFmtId="164" fontId="0" fillId="0" borderId="0" xfId="0" applyNumberFormat="1" applyFont="1" applyFill="1" applyAlignment="1">
      <alignment vertical="center"/>
    </xf>
    <xf numFmtId="164" fontId="25" fillId="0" borderId="0" xfId="0" applyNumberFormat="1" applyFont="1" applyFill="1" applyBorder="1" applyAlignment="1">
      <alignment horizontal="center" vertical="center"/>
    </xf>
    <xf numFmtId="0" fontId="24" fillId="0" borderId="4" xfId="0" applyFont="1" applyFill="1" applyBorder="1" applyAlignment="1">
      <alignment vertical="center"/>
    </xf>
    <xf numFmtId="0" fontId="0" fillId="0" borderId="4" xfId="0" applyFont="1" applyFill="1" applyBorder="1" applyAlignment="1">
      <alignment horizontal="center"/>
    </xf>
    <xf numFmtId="170" fontId="0" fillId="0" borderId="0" xfId="0" applyNumberFormat="1" applyFont="1" applyFill="1" applyAlignment="1">
      <alignment vertical="center"/>
    </xf>
    <xf numFmtId="0" fontId="43" fillId="0" borderId="0" xfId="0" applyFont="1" applyFill="1" applyBorder="1" applyAlignment="1">
      <alignment vertical="center"/>
    </xf>
    <xf numFmtId="0" fontId="43" fillId="0" borderId="0" xfId="0" applyFont="1" applyFill="1" applyAlignment="1">
      <alignment vertical="center"/>
    </xf>
    <xf numFmtId="164" fontId="29" fillId="0" borderId="0" xfId="0" applyNumberFormat="1" applyFont="1" applyFill="1" applyAlignment="1">
      <alignment horizontal="center" vertical="center"/>
    </xf>
    <xf numFmtId="0" fontId="26" fillId="0" borderId="0" xfId="0" applyFont="1" applyFill="1" applyAlignment="1" quotePrefix="1">
      <alignment vertical="center"/>
    </xf>
    <xf numFmtId="164" fontId="26" fillId="0" borderId="0" xfId="0" applyNumberFormat="1" applyFont="1" applyFill="1" applyAlignment="1">
      <alignment horizontal="center" vertical="center"/>
    </xf>
    <xf numFmtId="166" fontId="25" fillId="0" borderId="0" xfId="0" applyNumberFormat="1" applyFont="1" applyFill="1" applyAlignment="1">
      <alignment horizontal="center" vertical="center"/>
    </xf>
    <xf numFmtId="166" fontId="26" fillId="0" borderId="3" xfId="0" applyNumberFormat="1" applyFont="1" applyFill="1" applyBorder="1" applyAlignment="1">
      <alignment horizontal="center" vertical="center"/>
    </xf>
    <xf numFmtId="164" fontId="25" fillId="0" borderId="0" xfId="0" applyNumberFormat="1" applyFont="1" applyFill="1" applyAlignment="1">
      <alignment horizontal="left"/>
    </xf>
    <xf numFmtId="164" fontId="25" fillId="0" borderId="0" xfId="0" applyNumberFormat="1" applyFont="1" applyFill="1" applyAlignment="1">
      <alignment horizontal="center"/>
    </xf>
    <xf numFmtId="0" fontId="25" fillId="0" borderId="0" xfId="0" applyFont="1" applyFill="1"/>
    <xf numFmtId="164" fontId="30" fillId="0" borderId="0" xfId="0" applyNumberFormat="1" applyFont="1" applyFill="1" applyAlignment="1">
      <alignment horizontal="center"/>
    </xf>
    <xf numFmtId="0" fontId="25" fillId="0" borderId="0" xfId="0" applyFont="1" applyFill="1" quotePrefix="1"/>
    <xf numFmtId="166" fontId="30" fillId="0" borderId="0" xfId="0" applyNumberFormat="1" applyFont="1" applyFill="1" applyAlignment="1">
      <alignment horizontal="center"/>
    </xf>
    <xf numFmtId="170" fontId="25" fillId="0" borderId="0" xfId="0" applyNumberFormat="1" applyFont="1" applyFill="1" applyAlignment="1">
      <alignment horizontal="center"/>
    </xf>
    <xf numFmtId="165" fontId="25" fillId="0" borderId="0" xfId="20" applyNumberFormat="1" applyFont="1" applyFill="1" applyAlignment="1">
      <alignment horizontal="center"/>
    </xf>
    <xf numFmtId="166" fontId="25" fillId="0" borderId="0" xfId="0" applyNumberFormat="1" applyFont="1" applyFill="1" applyAlignment="1">
      <alignment horizontal="center"/>
    </xf>
    <xf numFmtId="164" fontId="25" fillId="10" borderId="0" xfId="0" applyNumberFormat="1" applyFont="1" applyFill="1" applyAlignment="1">
      <alignment horizontal="center" vertical="center"/>
    </xf>
    <xf numFmtId="0" fontId="20" fillId="0" borderId="0" xfId="0" applyFont="1" applyFill="1" applyAlignment="1" quotePrefix="1">
      <alignment horizontal="left"/>
    </xf>
    <xf numFmtId="164" fontId="30" fillId="0" borderId="5" xfId="0" applyNumberFormat="1" applyFont="1" applyFill="1" applyBorder="1" applyAlignment="1">
      <alignment horizontal="center" vertical="center"/>
    </xf>
    <xf numFmtId="0" fontId="20" fillId="2" borderId="0" xfId="0" applyFont="1" applyFill="1" applyBorder="1"/>
    <xf numFmtId="0" fontId="20" fillId="2" borderId="0" xfId="0" applyFont="1" applyFill="1"/>
    <xf numFmtId="0" fontId="41" fillId="2" borderId="0" xfId="0" applyFont="1" applyFill="1" applyBorder="1" applyAlignment="1">
      <alignment horizontal="left" vertical="top"/>
    </xf>
    <xf numFmtId="0" fontId="20" fillId="2" borderId="0" xfId="0" applyFont="1" applyFill="1" applyAlignment="1">
      <alignment horizontal="center"/>
    </xf>
    <xf numFmtId="0" fontId="0" fillId="2" borderId="0" xfId="0" applyFont="1" applyFill="1"/>
    <xf numFmtId="0" fontId="41" fillId="0" borderId="0" xfId="0" applyFont="1" applyFill="1" applyBorder="1" applyAlignment="1">
      <alignment horizontal="left" vertical="top"/>
    </xf>
    <xf numFmtId="0" fontId="22" fillId="3" borderId="0" xfId="0" applyFont="1" applyFill="1" applyBorder="1" applyAlignment="1">
      <alignment horizontal="center" vertical="center"/>
    </xf>
    <xf numFmtId="0" fontId="0" fillId="3" borderId="0" xfId="0" applyFont="1" applyFill="1" applyAlignment="1">
      <alignment horizontal="center"/>
    </xf>
    <xf numFmtId="0" fontId="22" fillId="6" borderId="0" xfId="0" applyFont="1" applyFill="1" applyBorder="1" applyAlignment="1">
      <alignment horizontal="center" vertical="center"/>
    </xf>
    <xf numFmtId="0" fontId="0" fillId="6" borderId="0" xfId="0" applyFont="1" applyFill="1" applyBorder="1" applyAlignment="1">
      <alignment horizontal="center"/>
    </xf>
    <xf numFmtId="0" fontId="0" fillId="0" borderId="0" xfId="0" applyFont="1" applyFill="1" applyBorder="1" applyAlignment="1">
      <alignment horizontal="center"/>
    </xf>
    <xf numFmtId="164" fontId="25" fillId="6" borderId="0" xfId="0" applyNumberFormat="1" applyFont="1" applyFill="1" applyBorder="1" applyAlignment="1">
      <alignment horizontal="center" vertical="center"/>
    </xf>
    <xf numFmtId="164" fontId="30" fillId="0" borderId="0" xfId="0" applyNumberFormat="1" applyFont="1" applyFill="1" applyBorder="1" applyAlignment="1">
      <alignment horizontal="center" vertical="center"/>
    </xf>
    <xf numFmtId="164" fontId="30" fillId="6" borderId="0" xfId="0" applyNumberFormat="1" applyFont="1" applyFill="1" applyBorder="1" applyAlignment="1">
      <alignment horizontal="center" vertical="center"/>
    </xf>
    <xf numFmtId="164" fontId="26" fillId="10" borderId="3" xfId="0" applyNumberFormat="1" applyFont="1" applyFill="1" applyBorder="1" applyAlignment="1">
      <alignment horizontal="center" vertical="center"/>
    </xf>
    <xf numFmtId="0" fontId="22" fillId="10" borderId="0" xfId="0" applyFont="1" applyFill="1" applyBorder="1" applyAlignment="1">
      <alignment horizontal="center" vertical="center"/>
    </xf>
    <xf numFmtId="0" fontId="0" fillId="10" borderId="0" xfId="0" applyFont="1" applyFill="1" applyAlignment="1">
      <alignment horizontal="center"/>
    </xf>
    <xf numFmtId="164" fontId="26" fillId="10" borderId="0" xfId="0" applyNumberFormat="1" applyFont="1" applyFill="1" applyBorder="1" applyAlignment="1">
      <alignment horizontal="center" vertical="center"/>
    </xf>
    <xf numFmtId="164" fontId="25" fillId="10" borderId="0" xfId="0" applyNumberFormat="1" applyFont="1" applyFill="1" applyBorder="1" applyAlignment="1">
      <alignment horizontal="center" vertical="center"/>
    </xf>
    <xf numFmtId="0" fontId="22" fillId="10" borderId="4" xfId="0" applyFont="1" applyFill="1" applyBorder="1" applyAlignment="1">
      <alignment horizontal="center" vertical="center"/>
    </xf>
    <xf numFmtId="0" fontId="0" fillId="10" borderId="4" xfId="0" applyFont="1" applyFill="1" applyBorder="1" applyAlignment="1">
      <alignment horizontal="center"/>
    </xf>
    <xf numFmtId="0" fontId="22" fillId="0" borderId="4" xfId="0" applyFont="1" applyFill="1" applyBorder="1" applyAlignment="1">
      <alignment horizontal="center" vertical="center"/>
    </xf>
    <xf numFmtId="0" fontId="22" fillId="6" borderId="4" xfId="0" applyFont="1" applyFill="1" applyBorder="1" applyAlignment="1">
      <alignment horizontal="center" vertical="center"/>
    </xf>
    <xf numFmtId="166" fontId="25" fillId="0" borderId="0" xfId="0" applyNumberFormat="1" applyFont="1" applyFill="1" applyBorder="1" applyAlignment="1">
      <alignment horizontal="center" vertical="center"/>
    </xf>
    <xf numFmtId="166" fontId="30" fillId="0" borderId="0" xfId="0" applyNumberFormat="1" applyFont="1" applyFill="1" applyBorder="1" applyAlignment="1">
      <alignment horizontal="center" vertical="center"/>
    </xf>
    <xf numFmtId="0" fontId="46" fillId="0" borderId="4" xfId="0" applyFont="1" applyFill="1" applyBorder="1" applyAlignment="1">
      <alignment horizontal="center" vertical="center"/>
    </xf>
    <xf numFmtId="0" fontId="46" fillId="6" borderId="4" xfId="0" applyFont="1" applyFill="1" applyBorder="1" applyAlignment="1">
      <alignment horizontal="center" vertical="center"/>
    </xf>
    <xf numFmtId="164" fontId="47" fillId="6" borderId="0" xfId="0" applyNumberFormat="1" applyFont="1" applyFill="1" applyBorder="1" applyAlignment="1">
      <alignment horizontal="center" vertical="center"/>
    </xf>
    <xf numFmtId="164" fontId="29" fillId="10" borderId="0" xfId="0" applyNumberFormat="1" applyFont="1" applyFill="1" applyAlignment="1">
      <alignment horizontal="center" vertical="center"/>
    </xf>
    <xf numFmtId="164" fontId="29" fillId="0" borderId="0" xfId="0" applyNumberFormat="1" applyFont="1" applyFill="1" applyBorder="1" applyAlignment="1">
      <alignment horizontal="center" vertical="center"/>
    </xf>
    <xf numFmtId="164" fontId="29" fillId="6" borderId="0" xfId="0" applyNumberFormat="1" applyFont="1" applyFill="1" applyBorder="1" applyAlignment="1">
      <alignment horizontal="center" vertical="center"/>
    </xf>
    <xf numFmtId="164" fontId="26" fillId="10" borderId="0" xfId="0" applyNumberFormat="1" applyFont="1" applyFill="1" applyAlignment="1">
      <alignment horizontal="center" vertical="center"/>
    </xf>
    <xf numFmtId="0" fontId="20" fillId="4" borderId="0" xfId="0" applyFont="1" applyFill="1" applyAlignment="1">
      <alignment horizontal="center"/>
    </xf>
    <xf numFmtId="0" fontId="0" fillId="4" borderId="0" xfId="0" applyFont="1" applyFill="1" applyAlignment="1">
      <alignment horizontal="center"/>
    </xf>
    <xf numFmtId="0" fontId="0" fillId="6" borderId="0" xfId="0" applyFont="1" applyFill="1" applyAlignment="1">
      <alignment horizontal="center"/>
    </xf>
    <xf numFmtId="166" fontId="25" fillId="10" borderId="0" xfId="0" applyNumberFormat="1" applyFont="1" applyFill="1" applyAlignment="1">
      <alignment horizontal="center" vertical="center"/>
    </xf>
    <xf numFmtId="166" fontId="25" fillId="6" borderId="0" xfId="0" applyNumberFormat="1" applyFont="1" applyFill="1" applyAlignment="1">
      <alignment horizontal="center" vertical="center"/>
    </xf>
    <xf numFmtId="166" fontId="30" fillId="0" borderId="0" xfId="0" applyNumberFormat="1" applyFont="1" applyFill="1" applyAlignment="1">
      <alignment horizontal="center" vertical="center"/>
    </xf>
    <xf numFmtId="166" fontId="30" fillId="6" borderId="0" xfId="0" applyNumberFormat="1" applyFont="1" applyFill="1" applyAlignment="1">
      <alignment horizontal="center" vertical="center"/>
    </xf>
    <xf numFmtId="166" fontId="26" fillId="6" borderId="3" xfId="0" applyNumberFormat="1" applyFont="1" applyFill="1" applyBorder="1" applyAlignment="1">
      <alignment horizontal="center" vertical="center"/>
    </xf>
    <xf numFmtId="166" fontId="0" fillId="0" borderId="0" xfId="0" applyNumberFormat="1" applyFont="1" applyFill="1"/>
    <xf numFmtId="164" fontId="25" fillId="6" borderId="0" xfId="0" applyNumberFormat="1" applyFont="1" applyFill="1" applyAlignment="1">
      <alignment horizontal="center" vertical="center"/>
    </xf>
    <xf numFmtId="0" fontId="22" fillId="5" borderId="0" xfId="0" applyFont="1" applyFill="1" applyBorder="1" applyAlignment="1">
      <alignment horizontal="center" vertical="center"/>
    </xf>
    <xf numFmtId="0" fontId="0" fillId="5" borderId="0" xfId="0" applyFont="1" applyFill="1" applyAlignment="1">
      <alignment horizontal="center"/>
    </xf>
    <xf numFmtId="165" fontId="29" fillId="6" borderId="0" xfId="20" applyNumberFormat="1" applyFont="1" applyFill="1" applyAlignment="1">
      <alignment horizontal="center" vertical="center"/>
    </xf>
    <xf numFmtId="165" fontId="29" fillId="0" borderId="3" xfId="20" applyNumberFormat="1" applyFont="1" applyFill="1" applyBorder="1" applyAlignment="1" quotePrefix="1">
      <alignment vertical="center"/>
    </xf>
    <xf numFmtId="165" fontId="29" fillId="5" borderId="3" xfId="20" applyNumberFormat="1" applyFont="1" applyFill="1" applyBorder="1" applyAlignment="1">
      <alignment horizontal="center" vertical="center"/>
    </xf>
    <xf numFmtId="165" fontId="29" fillId="6" borderId="3" xfId="20" applyNumberFormat="1" applyFont="1" applyFill="1" applyBorder="1" applyAlignment="1">
      <alignment horizontal="center" vertical="center"/>
    </xf>
    <xf numFmtId="164" fontId="22" fillId="5" borderId="0" xfId="0" applyNumberFormat="1" applyFont="1" applyFill="1" applyBorder="1" applyAlignment="1">
      <alignment horizontal="center" vertical="center"/>
    </xf>
    <xf numFmtId="164" fontId="0" fillId="5" borderId="0" xfId="0" applyNumberFormat="1" applyFont="1" applyFill="1" applyAlignment="1">
      <alignment horizontal="center"/>
    </xf>
    <xf numFmtId="164" fontId="30" fillId="5" borderId="0" xfId="0" applyNumberFormat="1" applyFont="1" applyFill="1" applyAlignment="1">
      <alignment horizontal="center" vertical="center"/>
    </xf>
    <xf numFmtId="164" fontId="22" fillId="8" borderId="0" xfId="0" applyNumberFormat="1" applyFont="1" applyFill="1" applyBorder="1" applyAlignment="1">
      <alignment horizontal="center" vertical="center"/>
    </xf>
    <xf numFmtId="164" fontId="22" fillId="6" borderId="0" xfId="0" applyNumberFormat="1" applyFont="1" applyFill="1" applyBorder="1" applyAlignment="1">
      <alignment horizontal="center" vertical="center"/>
    </xf>
    <xf numFmtId="164" fontId="31" fillId="5" borderId="3" xfId="0" applyNumberFormat="1" applyFont="1" applyFill="1" applyBorder="1" applyAlignment="1">
      <alignment horizontal="center" vertical="center"/>
    </xf>
    <xf numFmtId="165" fontId="29" fillId="8" borderId="0" xfId="20" applyNumberFormat="1" applyFont="1" applyFill="1" applyAlignment="1">
      <alignment horizontal="center" vertical="center"/>
    </xf>
    <xf numFmtId="164" fontId="20" fillId="5" borderId="0" xfId="0" applyNumberFormat="1" applyFont="1" applyFill="1" applyAlignment="1">
      <alignment horizontal="center"/>
    </xf>
    <xf numFmtId="164" fontId="20" fillId="4" borderId="0" xfId="0" applyNumberFormat="1" applyFont="1" applyFill="1" applyAlignment="1">
      <alignment horizontal="center"/>
    </xf>
    <xf numFmtId="164" fontId="20" fillId="8" borderId="0" xfId="0" applyNumberFormat="1" applyFont="1" applyFill="1" applyAlignment="1">
      <alignment horizontal="center"/>
    </xf>
    <xf numFmtId="164" fontId="20" fillId="6" borderId="0" xfId="0" applyNumberFormat="1" applyFont="1" applyFill="1" applyAlignment="1">
      <alignment horizontal="center"/>
    </xf>
    <xf numFmtId="164" fontId="20" fillId="0" borderId="0" xfId="0" applyNumberFormat="1" applyFont="1" applyFill="1" applyAlignment="1">
      <alignment horizontal="center"/>
    </xf>
    <xf numFmtId="0" fontId="21" fillId="4" borderId="2" xfId="0" applyFont="1" applyFill="1" applyBorder="1" applyAlignment="1">
      <alignment horizontal="left" vertical="top"/>
    </xf>
    <xf numFmtId="166" fontId="20" fillId="0" borderId="0" xfId="0" applyNumberFormat="1" applyFont="1" applyFill="1" applyAlignment="1">
      <alignment horizontal="center"/>
    </xf>
    <xf numFmtId="0" fontId="0" fillId="11" borderId="0" xfId="0" applyFont="1" applyFill="1" applyAlignment="1">
      <alignment vertical="top"/>
    </xf>
    <xf numFmtId="166" fontId="30" fillId="6" borderId="0" xfId="0" applyNumberFormat="1" applyFont="1" applyFill="1" applyAlignment="1">
      <alignment horizontal="center"/>
    </xf>
    <xf numFmtId="164" fontId="29" fillId="0" borderId="2" xfId="0" applyNumberFormat="1" applyFont="1" applyFill="1" applyBorder="1" applyAlignment="1">
      <alignment vertical="center"/>
    </xf>
    <xf numFmtId="0" fontId="0" fillId="0" borderId="0" xfId="0" applyFont="1" applyAlignment="1">
      <alignment vertical="center"/>
    </xf>
    <xf numFmtId="167" fontId="25" fillId="0" borderId="0" xfId="0" applyNumberFormat="1" applyFont="1" applyFill="1" applyAlignment="1">
      <alignment horizontal="center" vertical="center"/>
    </xf>
    <xf numFmtId="0" fontId="25" fillId="0" borderId="0" xfId="0" applyFont="1" applyFill="1" applyAlignment="1">
      <alignment horizontal="center" vertical="center"/>
    </xf>
    <xf numFmtId="0" fontId="25" fillId="5" borderId="0" xfId="0" applyFont="1" applyFill="1" applyAlignment="1">
      <alignment horizontal="center" vertical="center"/>
    </xf>
    <xf numFmtId="9" fontId="0" fillId="0" borderId="0" xfId="0" applyNumberFormat="1" applyFont="1" applyFill="1"/>
    <xf numFmtId="165" fontId="0" fillId="0" borderId="0" xfId="0" applyNumberFormat="1" applyFont="1" applyFill="1"/>
    <xf numFmtId="167" fontId="25" fillId="6" borderId="0" xfId="0" applyNumberFormat="1" applyFont="1" applyFill="1" applyAlignment="1">
      <alignment horizontal="center" vertical="center"/>
    </xf>
    <xf numFmtId="0" fontId="25" fillId="9" borderId="0" xfId="0" applyFont="1" applyFill="1" applyAlignment="1">
      <alignment horizontal="center" vertical="center"/>
    </xf>
    <xf numFmtId="0" fontId="25" fillId="6" borderId="0" xfId="0" applyFont="1" applyFill="1" applyAlignment="1">
      <alignment horizontal="center" vertical="center"/>
    </xf>
    <xf numFmtId="0" fontId="25" fillId="8" borderId="0" xfId="0" applyFont="1" applyFill="1" applyAlignment="1">
      <alignment horizontal="center" vertical="center"/>
    </xf>
    <xf numFmtId="0" fontId="22" fillId="9" borderId="0" xfId="0" applyFont="1" applyFill="1" applyBorder="1" applyAlignment="1">
      <alignment horizontal="center" vertical="center"/>
    </xf>
    <xf numFmtId="164" fontId="31" fillId="0" borderId="0" xfId="0" applyNumberFormat="1" applyFont="1" applyFill="1" applyAlignment="1">
      <alignment horizontal="center" vertical="center"/>
    </xf>
    <xf numFmtId="168" fontId="0" fillId="0" borderId="0" xfId="0" applyNumberFormat="1" applyFont="1" applyFill="1"/>
    <xf numFmtId="0" fontId="20" fillId="2" borderId="6" xfId="0" applyFont="1" applyFill="1" applyBorder="1" applyAlignment="1">
      <alignment vertical="center"/>
    </xf>
    <xf numFmtId="0" fontId="0" fillId="2" borderId="7" xfId="0" applyFont="1" applyFill="1" applyBorder="1"/>
    <xf numFmtId="0" fontId="20" fillId="2" borderId="8" xfId="0" applyFont="1" applyFill="1" applyBorder="1" applyAlignment="1">
      <alignment vertical="center"/>
    </xf>
    <xf numFmtId="0" fontId="34" fillId="2" borderId="9" xfId="0" applyFont="1" applyFill="1" applyBorder="1" applyAlignment="1">
      <alignment horizontal="center" vertical="center"/>
    </xf>
    <xf numFmtId="0" fontId="20" fillId="2" borderId="9" xfId="0" applyFont="1" applyFill="1" applyBorder="1" applyAlignment="1">
      <alignment horizontal="center" vertical="center"/>
    </xf>
    <xf numFmtId="0" fontId="0" fillId="2" borderId="9" xfId="0" applyFont="1" applyFill="1" applyBorder="1"/>
    <xf numFmtId="0" fontId="51" fillId="3" borderId="0" xfId="0" applyFont="1" applyFill="1" applyBorder="1" applyAlignment="1">
      <alignment vertical="center"/>
    </xf>
    <xf numFmtId="0" fontId="20" fillId="0" borderId="0" xfId="0" applyFont="1" applyAlignment="1">
      <alignment vertical="center"/>
    </xf>
    <xf numFmtId="0" fontId="16" fillId="3" borderId="0" xfId="0" applyFont="1" applyFill="1" applyBorder="1" applyAlignment="1">
      <alignment vertical="center"/>
    </xf>
    <xf numFmtId="0" fontId="20" fillId="0" borderId="0" xfId="0" applyFont="1" applyAlignment="1">
      <alignment wrapText="1"/>
    </xf>
    <xf numFmtId="0" fontId="49" fillId="2" borderId="7" xfId="0" applyFont="1" applyFill="1" applyBorder="1" applyAlignment="1">
      <alignment horizontal="center" vertical="center"/>
    </xf>
    <xf numFmtId="0" fontId="50" fillId="2" borderId="7" xfId="0" applyFont="1" applyFill="1" applyBorder="1" applyAlignment="1">
      <alignment horizontal="center" vertical="center"/>
    </xf>
    <xf numFmtId="0" fontId="35" fillId="2" borderId="0" xfId="0" applyFont="1" applyFill="1" applyAlignment="1">
      <alignment horizontal="center" vertical="center"/>
    </xf>
    <xf numFmtId="0" fontId="36" fillId="2" borderId="0" xfId="0" applyFont="1" applyFill="1" applyAlignment="1">
      <alignment horizontal="center" vertical="center"/>
    </xf>
    <xf numFmtId="0" fontId="16" fillId="0" borderId="10"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11" xfId="0" applyFont="1" applyFill="1" applyBorder="1" applyAlignment="1">
      <alignment horizontal="center" vertical="center"/>
    </xf>
    <xf numFmtId="0" fontId="16" fillId="6" borderId="10" xfId="0" applyFont="1" applyFill="1" applyBorder="1" applyAlignment="1">
      <alignment horizontal="center" vertical="center"/>
    </xf>
    <xf numFmtId="0" fontId="16" fillId="6" borderId="2" xfId="0" applyFont="1" applyFill="1" applyBorder="1" applyAlignment="1">
      <alignment horizontal="center" vertical="center"/>
    </xf>
    <xf numFmtId="0" fontId="16" fillId="6" borderId="11" xfId="0" applyFont="1" applyFill="1" applyBorder="1" applyAlignment="1">
      <alignment horizontal="center" vertical="center"/>
    </xf>
    <xf numFmtId="0" fontId="41" fillId="2" borderId="0" xfId="0" applyFont="1" applyFill="1" applyBorder="1" applyAlignment="1">
      <alignment horizontal="left" vertical="top"/>
    </xf>
    <xf numFmtId="0" fontId="18" fillId="0" borderId="0" xfId="0" applyFont="1" applyAlignment="1">
      <alignment horizontal="left" vertical="top" wrapText="1"/>
    </xf>
    <xf numFmtId="0" fontId="16" fillId="4" borderId="10" xfId="0" applyFont="1" applyFill="1" applyBorder="1" applyAlignment="1">
      <alignment horizontal="center" vertical="center"/>
    </xf>
    <xf numFmtId="0" fontId="16" fillId="4" borderId="2" xfId="0" applyFont="1" applyFill="1" applyBorder="1" applyAlignment="1">
      <alignment horizontal="center" vertical="center"/>
    </xf>
    <xf numFmtId="0" fontId="16" fillId="4" borderId="11" xfId="0" applyFont="1" applyFill="1" applyBorder="1" applyAlignment="1">
      <alignment horizontal="center" vertical="center"/>
    </xf>
    <xf numFmtId="164" fontId="29" fillId="0" borderId="2" xfId="0" applyNumberFormat="1"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Percentuale" xfId="20"/>
    <cellStyle name="Normal 10" xfId="21"/>
    <cellStyle name="Hyperlink 2" xfId="22"/>
    <cellStyle name="Migliaia 4"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customXml" Target="../customXml/item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png" /></Relationships>
</file>

<file path=xl/drawings/_rels/drawing10.xml.rels><?xml version="1.0" encoding="utf-8" standalone="yes"?><Relationships xmlns="http://schemas.openxmlformats.org/package/2006/relationships"><Relationship Id="rId1" Type="http://schemas.openxmlformats.org/officeDocument/2006/relationships/hyperlink" Target="#Index!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Index!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Index!A1" /><Relationship Id="rId2"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hyperlink" Target="#Index!A1" /><Relationship Id="rId2"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hyperlink" Target="#Index!A1" /><Relationship Id="rId2"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hyperlink" Target="#Index!A1" /><Relationship Id="rId2"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hyperlink" Target="#Index!A1" /><Relationship Id="rId2"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hyperlink" Target="#Index!A1" /><Relationship Id="rId2"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hyperlink" Target="#Index!A1" /><Relationship Id="rId2"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hyperlink" Target="#Index!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3" Type="http://schemas.openxmlformats.org/officeDocument/2006/relationships/image" Target="../media/image3.svg" /><Relationship Id="rId4" Type="http://schemas.openxmlformats.org/officeDocument/2006/relationships/hyperlink" Target="https://www.fnmgroup.it/en/bilanci-e-relazioni" TargetMode="External" /><Relationship Id="rId5" Type="http://schemas.openxmlformats.org/officeDocument/2006/relationships/hyperlink" Target="https://www.fnmgroup.it/en/bilanci-e-relazioni" TargetMode="External" /><Relationship Id="rId6" Type="http://schemas.openxmlformats.org/officeDocument/2006/relationships/image" Target="../media/image6.png" /><Relationship Id="rId7" Type="http://schemas.openxmlformats.org/officeDocument/2006/relationships/hyperlink" Target="https://www.fnmgroup.it/en/il-gruppo-fnm-in-borsa" TargetMode="External" /><Relationship Id="rId8" Type="http://schemas.openxmlformats.org/officeDocument/2006/relationships/hyperlink" Target="https://www.fnmgroup.it/en/il-gruppo-fnm-in-borsa" TargetMode="External" /><Relationship Id="rId9" Type="http://schemas.openxmlformats.org/officeDocument/2006/relationships/image" Target="../media/image8.png" /><Relationship Id="rId10" Type="http://schemas.openxmlformats.org/officeDocument/2006/relationships/image" Target="../media/image10.png" /><Relationship Id="rId11" Type="http://schemas.openxmlformats.org/officeDocument/2006/relationships/hyperlink" Target="mailto:investor.relations@edison.it" TargetMode="External" /></Relationships>
</file>

<file path=xl/drawings/_rels/drawing4.xml.rels><?xml version="1.0" encoding="utf-8" standalone="yes"?><Relationships xmlns="http://schemas.openxmlformats.org/package/2006/relationships"><Relationship Id="rId1" Type="http://schemas.openxmlformats.org/officeDocument/2006/relationships/hyperlink" Target="#Index!A1" /><Relationship Id="rId2" Type="http://schemas.openxmlformats.org/officeDocument/2006/relationships/image" Target="../media/image1.png" /><Relationship Id="rId3"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hyperlink" Target="#Index!A1"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hyperlink" Target="#Index!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Index!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Index!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Index!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28</xdr:col>
      <xdr:colOff>590550</xdr:colOff>
      <xdr:row>52</xdr:row>
      <xdr:rowOff>171450</xdr:rowOff>
    </xdr:to>
    <xdr:pic>
      <xdr:nvPicPr>
        <xdr:cNvPr id="4" name="Immagine 3"/>
        <xdr:cNvPicPr preferRelativeResize="1">
          <a:picLocks noChangeAspect="1"/>
        </xdr:cNvPicPr>
      </xdr:nvPicPr>
      <xdr:blipFill>
        <a:blip r:embed="rId1"/>
        <a:srcRect r="276"/>
        <a:stretch>
          <a:fillRect/>
        </a:stretch>
      </xdr:blipFill>
      <xdr:spPr>
        <a:xfrm>
          <a:off x="0" y="0"/>
          <a:ext cx="17659350" cy="10077450"/>
        </a:xfrm>
        <a:prstGeom prst="rect">
          <a:avLst/>
        </a:prstGeom>
        <a:ln>
          <a:noFill/>
        </a:ln>
      </xdr:spPr>
    </xdr:pic>
    <xdr:clientData/>
  </xdr:twoCellAnchor>
  <xdr:twoCellAnchor>
    <xdr:from>
      <xdr:col>1</xdr:col>
      <xdr:colOff>571500</xdr:colOff>
      <xdr:row>39</xdr:row>
      <xdr:rowOff>47625</xdr:rowOff>
    </xdr:from>
    <xdr:to>
      <xdr:col>7</xdr:col>
      <xdr:colOff>409575</xdr:colOff>
      <xdr:row>43</xdr:row>
      <xdr:rowOff>161925</xdr:rowOff>
    </xdr:to>
    <xdr:sp macro="" textlink="">
      <xdr:nvSpPr>
        <xdr:cNvPr id="6" name="Text Placeholder 3"/>
        <xdr:cNvSpPr>
          <a:spLocks noGrp="1"/>
        </xdr:cNvSpPr>
      </xdr:nvSpPr>
      <xdr:spPr>
        <a:xfrm>
          <a:off x="1181100" y="7477125"/>
          <a:ext cx="3495675" cy="876300"/>
        </a:xfrm>
        <a:prstGeom prst="rect">
          <a:avLst/>
        </a:prstGeom>
        <a:ln>
          <a:noFill/>
        </a:ln>
      </xdr:spPr>
      <xdr:txBody>
        <a:bodyPr vert="horz" wrap="square" lIns="0" tIns="0" rIns="0" bIns="0" rtlCol="0" anchor="ctr">
          <a:noAutofit/>
        </a:bodyPr>
        <a:lstStyle>
          <a:lvl1pPr marL="0" marR="0" indent="0" algn="l" defTabSz="342875" rtl="0" eaLnBrk="1" fontAlgn="auto" latinLnBrk="0" hangingPunct="1">
            <a:lnSpc>
              <a:spcPct val="100000"/>
            </a:lnSpc>
            <a:spcBef>
              <a:spcPts val="0"/>
            </a:spcBef>
            <a:spcAft>
              <a:spcPts val="0"/>
            </a:spcAft>
            <a:buClr>
              <a:srgbClr val="E1061C"/>
            </a:buClr>
            <a:buSzTx/>
            <a:buFont typeface="Arial"/>
            <a:buNone/>
            <a:tabLst/>
            <a:defRPr sz="1200" b="1" kern="1200" baseline="0">
              <a:solidFill>
                <a:schemeClr val="tx1"/>
              </a:solidFill>
              <a:latin typeface="+mn-lt"/>
              <a:ea typeface="+mn-ea"/>
              <a:cs typeface="Arial" panose="020B0604020202020204" pitchFamily="34" charset="0"/>
            </a:defRPr>
          </a:lvl1pPr>
          <a:lvl2pPr marL="626384" marR="0" indent="-169196" algn="l" defTabSz="342875" rtl="0" eaLnBrk="1" fontAlgn="auto" latinLnBrk="0" hangingPunct="1">
            <a:lnSpc>
              <a:spcPct val="100000"/>
            </a:lnSpc>
            <a:spcBef>
              <a:spcPct val="20000"/>
            </a:spcBef>
            <a:spcAft>
              <a:spcPts val="0"/>
            </a:spcAft>
            <a:buClr>
              <a:srgbClr val="E1061C"/>
            </a:buClr>
            <a:buSzTx/>
            <a:buFont typeface="Arial"/>
            <a:buChar char="•"/>
            <a:tabLst/>
            <a:defRPr sz="1600" kern="1200" baseline="0">
              <a:solidFill>
                <a:schemeClr val="tx1"/>
              </a:solidFill>
              <a:latin typeface="+mn-lt"/>
              <a:ea typeface="+mn-ea"/>
              <a:cs typeface="Arial" panose="020B0604020202020204" pitchFamily="34" charset="0"/>
            </a:defRPr>
          </a:lvl2pPr>
          <a:lvl3pPr marL="1079973" marR="0" indent="-165596" algn="l" defTabSz="342875" rtl="0" eaLnBrk="1" fontAlgn="auto" latinLnBrk="0" hangingPunct="1">
            <a:lnSpc>
              <a:spcPct val="100000"/>
            </a:lnSpc>
            <a:spcBef>
              <a:spcPct val="20000"/>
            </a:spcBef>
            <a:spcAft>
              <a:spcPts val="0"/>
            </a:spcAft>
            <a:buClr>
              <a:srgbClr val="E1061C"/>
            </a:buClr>
            <a:buSzTx/>
            <a:buFont typeface="Arial"/>
            <a:buChar char="•"/>
            <a:tabLst/>
            <a:defRPr sz="1600" kern="1200" baseline="0">
              <a:solidFill>
                <a:schemeClr val="tx1"/>
              </a:solidFill>
              <a:latin typeface="+mn-lt"/>
              <a:ea typeface="+mn-ea"/>
              <a:cs typeface="Arial" panose="020B0604020202020204" pitchFamily="34" charset="0"/>
            </a:defRPr>
          </a:lvl3pPr>
          <a:lvl4pPr marL="1522762" marR="0" indent="-151196" algn="l" defTabSz="342875" rtl="0" eaLnBrk="1" fontAlgn="auto" latinLnBrk="0" hangingPunct="1">
            <a:lnSpc>
              <a:spcPct val="100000"/>
            </a:lnSpc>
            <a:spcBef>
              <a:spcPct val="20000"/>
            </a:spcBef>
            <a:spcAft>
              <a:spcPts val="0"/>
            </a:spcAft>
            <a:buClr>
              <a:srgbClr val="E1061C"/>
            </a:buClr>
            <a:buSzTx/>
            <a:buFont typeface="Arial"/>
            <a:buChar char="•"/>
            <a:tabLst/>
            <a:defRPr sz="1600" kern="1200" baseline="0">
              <a:solidFill>
                <a:schemeClr val="tx1"/>
              </a:solidFill>
              <a:latin typeface="+mn-lt"/>
              <a:ea typeface="+mn-ea"/>
              <a:cs typeface="Arial" panose="020B0604020202020204" pitchFamily="34" charset="0"/>
            </a:defRPr>
          </a:lvl4pPr>
          <a:lvl5pPr marL="1972751" marR="0" indent="-143996" algn="l" defTabSz="342875" rtl="0" eaLnBrk="1" fontAlgn="auto" latinLnBrk="0" hangingPunct="1">
            <a:lnSpc>
              <a:spcPct val="100000"/>
            </a:lnSpc>
            <a:spcBef>
              <a:spcPct val="20000"/>
            </a:spcBef>
            <a:spcAft>
              <a:spcPts val="0"/>
            </a:spcAft>
            <a:buClr>
              <a:srgbClr val="E1061C"/>
            </a:buClr>
            <a:buSzTx/>
            <a:buFont typeface="Arial"/>
            <a:buChar char="•"/>
            <a:tabLst/>
            <a:defRPr sz="1600" kern="1200" baseline="0">
              <a:solidFill>
                <a:schemeClr val="tx1"/>
              </a:solidFill>
              <a:latin typeface="+mn-lt"/>
              <a:ea typeface="+mn-ea"/>
              <a:cs typeface="Arial" panose="020B0604020202020204" pitchFamily="34" charset="0"/>
            </a:defRPr>
          </a:lvl5pPr>
          <a:lvl6pPr marL="1885809" indent="-171438" algn="l" defTabSz="685749" rtl="0" eaLnBrk="1" latinLnBrk="0" hangingPunct="1">
            <a:spcBef>
              <a:spcPct val="20000"/>
            </a:spcBef>
            <a:buFont typeface="Arial" pitchFamily="34" charset="0"/>
            <a:buChar char="•"/>
            <a:defRPr sz="1500" kern="1200">
              <a:solidFill>
                <a:schemeClr val="tx1"/>
              </a:solidFill>
              <a:latin typeface="+mn-lt"/>
              <a:ea typeface="+mn-ea"/>
              <a:cs typeface="+mn-cs"/>
            </a:defRPr>
          </a:lvl6pPr>
          <a:lvl7pPr marL="2228684" indent="-171438" algn="l" defTabSz="685749" rtl="0" eaLnBrk="1" latinLnBrk="0" hangingPunct="1">
            <a:spcBef>
              <a:spcPct val="20000"/>
            </a:spcBef>
            <a:buFont typeface="Arial" pitchFamily="34" charset="0"/>
            <a:buChar char="•"/>
            <a:defRPr sz="1500" kern="1200">
              <a:solidFill>
                <a:schemeClr val="tx1"/>
              </a:solidFill>
              <a:latin typeface="+mn-lt"/>
              <a:ea typeface="+mn-ea"/>
              <a:cs typeface="+mn-cs"/>
            </a:defRPr>
          </a:lvl7pPr>
          <a:lvl8pPr marL="2571558" indent="-171438" algn="l" defTabSz="685749" rtl="0" eaLnBrk="1" latinLnBrk="0" hangingPunct="1">
            <a:spcBef>
              <a:spcPct val="20000"/>
            </a:spcBef>
            <a:buFont typeface="Arial" pitchFamily="34" charset="0"/>
            <a:buChar char="•"/>
            <a:defRPr sz="1500" kern="1200">
              <a:solidFill>
                <a:schemeClr val="tx1"/>
              </a:solidFill>
              <a:latin typeface="+mn-lt"/>
              <a:ea typeface="+mn-ea"/>
              <a:cs typeface="+mn-cs"/>
            </a:defRPr>
          </a:lvl8pPr>
          <a:lvl9pPr marL="2914433" indent="-171438" algn="l" defTabSz="685749" rtl="0" eaLnBrk="1" latinLnBrk="0" hangingPunct="1">
            <a:spcBef>
              <a:spcPct val="20000"/>
            </a:spcBef>
            <a:buFont typeface="Arial" pitchFamily="34" charset="0"/>
            <a:buChar char="•"/>
            <a:defRPr sz="1500" kern="1200">
              <a:solidFill>
                <a:schemeClr val="tx1"/>
              </a:solidFill>
              <a:latin typeface="+mn-lt"/>
              <a:ea typeface="+mn-ea"/>
              <a:cs typeface="+mn-cs"/>
            </a:defRPr>
          </a:lvl9pPr>
        </a:lstStyle>
        <a:p>
          <a:pPr algn="l"/>
          <a:r>
            <a:rPr lang="it-IT" sz="2800">
              <a:solidFill>
                <a:schemeClr val="bg1"/>
              </a:solidFill>
              <a:latin typeface="UniCredit" panose="02000506040000020004" pitchFamily="2" charset="0"/>
            </a:rPr>
            <a:t>Milan, June 2022</a:t>
          </a:r>
        </a:p>
      </xdr:txBody>
    </xdr:sp>
    <xdr:clientData/>
  </xdr:twoCellAnchor>
  <xdr:twoCellAnchor>
    <xdr:from>
      <xdr:col>1</xdr:col>
      <xdr:colOff>571500</xdr:colOff>
      <xdr:row>11</xdr:row>
      <xdr:rowOff>57150</xdr:rowOff>
    </xdr:from>
    <xdr:to>
      <xdr:col>22</xdr:col>
      <xdr:colOff>533400</xdr:colOff>
      <xdr:row>17</xdr:row>
      <xdr:rowOff>161925</xdr:rowOff>
    </xdr:to>
    <xdr:sp macro="" textlink="">
      <xdr:nvSpPr>
        <xdr:cNvPr id="7" name="Title 6"/>
        <xdr:cNvSpPr>
          <a:spLocks noGrp="1"/>
        </xdr:cNvSpPr>
      </xdr:nvSpPr>
      <xdr:spPr>
        <a:xfrm>
          <a:off x="1181100" y="2152650"/>
          <a:ext cx="12763500" cy="1247775"/>
        </a:xfrm>
        <a:prstGeom prst="rect">
          <a:avLst/>
        </a:prstGeom>
        <a:ln>
          <a:noFill/>
        </a:ln>
      </xdr:spPr>
      <xdr:txBody>
        <a:bodyPr vert="horz" wrap="square" lIns="0" tIns="0" rIns="0" bIns="0" rtlCol="0" anchor="ctr" anchorCtr="0">
          <a:noAutofit/>
        </a:bodyPr>
        <a:lstStyle>
          <a:lvl1pPr algn="l" rtl="0" eaLnBrk="1" fontAlgn="base" hangingPunct="1">
            <a:lnSpc>
              <a:spcPts val="3400"/>
            </a:lnSpc>
            <a:spcBef>
              <a:spcPct val="0"/>
            </a:spcBef>
            <a:spcAft>
              <a:spcPct val="0"/>
            </a:spcAft>
            <a:defRPr lang="en-GB" sz="3600" b="1" kern="1200" noProof="0">
              <a:solidFill>
                <a:schemeClr val="tx1"/>
              </a:solidFill>
              <a:latin typeface="+mj-lt"/>
              <a:ea typeface="+mj-ea"/>
              <a:cs typeface="Arial" panose="020B0604020202020204" pitchFamily="34" charset="0"/>
            </a:defRPr>
          </a:lvl1pPr>
          <a:lvl2pPr algn="ctr" rtl="0" eaLnBrk="1" fontAlgn="base" hangingPunct="1">
            <a:spcBef>
              <a:spcPct val="0"/>
            </a:spcBef>
            <a:spcAft>
              <a:spcPct val="0"/>
            </a:spcAft>
            <a:defRPr sz="3300">
              <a:solidFill>
                <a:schemeClr val="tx1"/>
              </a:solidFill>
              <a:latin typeface="Arial" charset="0"/>
            </a:defRPr>
          </a:lvl2pPr>
          <a:lvl3pPr algn="ctr" rtl="0" eaLnBrk="1" fontAlgn="base" hangingPunct="1">
            <a:spcBef>
              <a:spcPct val="0"/>
            </a:spcBef>
            <a:spcAft>
              <a:spcPct val="0"/>
            </a:spcAft>
            <a:defRPr sz="3300">
              <a:solidFill>
                <a:schemeClr val="tx1"/>
              </a:solidFill>
              <a:latin typeface="Arial" charset="0"/>
            </a:defRPr>
          </a:lvl3pPr>
          <a:lvl4pPr algn="ctr" rtl="0" eaLnBrk="1" fontAlgn="base" hangingPunct="1">
            <a:spcBef>
              <a:spcPct val="0"/>
            </a:spcBef>
            <a:spcAft>
              <a:spcPct val="0"/>
            </a:spcAft>
            <a:defRPr sz="3300">
              <a:solidFill>
                <a:schemeClr val="tx1"/>
              </a:solidFill>
              <a:latin typeface="Arial" charset="0"/>
            </a:defRPr>
          </a:lvl4pPr>
          <a:lvl5pPr algn="ctr" rtl="0" eaLnBrk="1" fontAlgn="base" hangingPunct="1">
            <a:spcBef>
              <a:spcPct val="0"/>
            </a:spcBef>
            <a:spcAft>
              <a:spcPct val="0"/>
            </a:spcAft>
            <a:defRPr sz="3300">
              <a:solidFill>
                <a:schemeClr val="tx1"/>
              </a:solidFill>
              <a:latin typeface="Arial" charset="0"/>
            </a:defRPr>
          </a:lvl5pPr>
          <a:lvl6pPr marL="342875" algn="ctr" rtl="0" eaLnBrk="1" fontAlgn="base" hangingPunct="1">
            <a:spcBef>
              <a:spcPct val="0"/>
            </a:spcBef>
            <a:spcAft>
              <a:spcPct val="0"/>
            </a:spcAft>
            <a:defRPr sz="3300">
              <a:solidFill>
                <a:schemeClr val="tx1"/>
              </a:solidFill>
              <a:latin typeface="Arial" charset="0"/>
            </a:defRPr>
          </a:lvl6pPr>
          <a:lvl7pPr marL="685749" algn="ctr" rtl="0" eaLnBrk="1" fontAlgn="base" hangingPunct="1">
            <a:spcBef>
              <a:spcPct val="0"/>
            </a:spcBef>
            <a:spcAft>
              <a:spcPct val="0"/>
            </a:spcAft>
            <a:defRPr sz="3300">
              <a:solidFill>
                <a:schemeClr val="tx1"/>
              </a:solidFill>
              <a:latin typeface="Arial" charset="0"/>
            </a:defRPr>
          </a:lvl7pPr>
          <a:lvl8pPr marL="1028624" algn="ctr" rtl="0" eaLnBrk="1" fontAlgn="base" hangingPunct="1">
            <a:spcBef>
              <a:spcPct val="0"/>
            </a:spcBef>
            <a:spcAft>
              <a:spcPct val="0"/>
            </a:spcAft>
            <a:defRPr sz="3300">
              <a:solidFill>
                <a:schemeClr val="tx1"/>
              </a:solidFill>
              <a:latin typeface="Arial" charset="0"/>
            </a:defRPr>
          </a:lvl8pPr>
          <a:lvl9pPr marL="1371498" algn="ctr" rtl="0" eaLnBrk="1" fontAlgn="base" hangingPunct="1">
            <a:spcBef>
              <a:spcPct val="0"/>
            </a:spcBef>
            <a:spcAft>
              <a:spcPct val="0"/>
            </a:spcAft>
            <a:defRPr sz="3300">
              <a:solidFill>
                <a:schemeClr val="tx1"/>
              </a:solidFill>
              <a:latin typeface="Arial" charset="0"/>
            </a:defRPr>
          </a:lvl9pPr>
        </a:lstStyle>
        <a:p>
          <a:pPr algn="l"/>
          <a:r>
            <a:rPr lang="it-IT" sz="4400">
              <a:solidFill>
                <a:schemeClr val="bg1"/>
              </a:solidFill>
              <a:latin typeface="+mn-lt"/>
            </a:rPr>
            <a:t>First quarter 2022 results</a:t>
          </a:r>
        </a:p>
      </xdr:txBody>
    </xdr:sp>
    <xdr:clientData/>
  </xdr:twoCellAnchor>
  <xdr:twoCellAnchor>
    <xdr:from>
      <xdr:col>1</xdr:col>
      <xdr:colOff>571500</xdr:colOff>
      <xdr:row>5</xdr:row>
      <xdr:rowOff>9525</xdr:rowOff>
    </xdr:from>
    <xdr:to>
      <xdr:col>18</xdr:col>
      <xdr:colOff>552450</xdr:colOff>
      <xdr:row>11</xdr:row>
      <xdr:rowOff>66675</xdr:rowOff>
    </xdr:to>
    <xdr:sp macro="" textlink="">
      <xdr:nvSpPr>
        <xdr:cNvPr id="8" name="Title 6"/>
        <xdr:cNvSpPr>
          <a:spLocks noGrp="1"/>
        </xdr:cNvSpPr>
      </xdr:nvSpPr>
      <xdr:spPr>
        <a:xfrm>
          <a:off x="1181100" y="962025"/>
          <a:ext cx="10344150" cy="1200150"/>
        </a:xfrm>
        <a:prstGeom prst="rect">
          <a:avLst/>
        </a:prstGeom>
        <a:ln>
          <a:noFill/>
        </a:ln>
      </xdr:spPr>
      <xdr:txBody>
        <a:bodyPr vert="horz" wrap="square" lIns="0" tIns="0" rIns="0" bIns="0" rtlCol="0" anchor="ctr" anchorCtr="0">
          <a:noAutofit/>
        </a:bodyPr>
        <a:lstStyle>
          <a:lvl1pPr algn="l" rtl="0" eaLnBrk="1" fontAlgn="base" hangingPunct="1">
            <a:lnSpc>
              <a:spcPts val="3400"/>
            </a:lnSpc>
            <a:spcBef>
              <a:spcPct val="0"/>
            </a:spcBef>
            <a:spcAft>
              <a:spcPct val="0"/>
            </a:spcAft>
            <a:defRPr lang="en-GB" sz="3600" b="1" kern="1200" noProof="0">
              <a:solidFill>
                <a:schemeClr val="tx1"/>
              </a:solidFill>
              <a:latin typeface="+mj-lt"/>
              <a:ea typeface="+mj-ea"/>
              <a:cs typeface="Arial" panose="020B0604020202020204" pitchFamily="34" charset="0"/>
            </a:defRPr>
          </a:lvl1pPr>
          <a:lvl2pPr algn="ctr" rtl="0" eaLnBrk="1" fontAlgn="base" hangingPunct="1">
            <a:spcBef>
              <a:spcPct val="0"/>
            </a:spcBef>
            <a:spcAft>
              <a:spcPct val="0"/>
            </a:spcAft>
            <a:defRPr sz="3300">
              <a:solidFill>
                <a:schemeClr val="tx1"/>
              </a:solidFill>
              <a:latin typeface="Arial" charset="0"/>
            </a:defRPr>
          </a:lvl2pPr>
          <a:lvl3pPr algn="ctr" rtl="0" eaLnBrk="1" fontAlgn="base" hangingPunct="1">
            <a:spcBef>
              <a:spcPct val="0"/>
            </a:spcBef>
            <a:spcAft>
              <a:spcPct val="0"/>
            </a:spcAft>
            <a:defRPr sz="3300">
              <a:solidFill>
                <a:schemeClr val="tx1"/>
              </a:solidFill>
              <a:latin typeface="Arial" charset="0"/>
            </a:defRPr>
          </a:lvl3pPr>
          <a:lvl4pPr algn="ctr" rtl="0" eaLnBrk="1" fontAlgn="base" hangingPunct="1">
            <a:spcBef>
              <a:spcPct val="0"/>
            </a:spcBef>
            <a:spcAft>
              <a:spcPct val="0"/>
            </a:spcAft>
            <a:defRPr sz="3300">
              <a:solidFill>
                <a:schemeClr val="tx1"/>
              </a:solidFill>
              <a:latin typeface="Arial" charset="0"/>
            </a:defRPr>
          </a:lvl4pPr>
          <a:lvl5pPr algn="ctr" rtl="0" eaLnBrk="1" fontAlgn="base" hangingPunct="1">
            <a:spcBef>
              <a:spcPct val="0"/>
            </a:spcBef>
            <a:spcAft>
              <a:spcPct val="0"/>
            </a:spcAft>
            <a:defRPr sz="3300">
              <a:solidFill>
                <a:schemeClr val="tx1"/>
              </a:solidFill>
              <a:latin typeface="Arial" charset="0"/>
            </a:defRPr>
          </a:lvl5pPr>
          <a:lvl6pPr marL="342875" algn="ctr" rtl="0" eaLnBrk="1" fontAlgn="base" hangingPunct="1">
            <a:spcBef>
              <a:spcPct val="0"/>
            </a:spcBef>
            <a:spcAft>
              <a:spcPct val="0"/>
            </a:spcAft>
            <a:defRPr sz="3300">
              <a:solidFill>
                <a:schemeClr val="tx1"/>
              </a:solidFill>
              <a:latin typeface="Arial" charset="0"/>
            </a:defRPr>
          </a:lvl6pPr>
          <a:lvl7pPr marL="685749" algn="ctr" rtl="0" eaLnBrk="1" fontAlgn="base" hangingPunct="1">
            <a:spcBef>
              <a:spcPct val="0"/>
            </a:spcBef>
            <a:spcAft>
              <a:spcPct val="0"/>
            </a:spcAft>
            <a:defRPr sz="3300">
              <a:solidFill>
                <a:schemeClr val="tx1"/>
              </a:solidFill>
              <a:latin typeface="Arial" charset="0"/>
            </a:defRPr>
          </a:lvl7pPr>
          <a:lvl8pPr marL="1028624" algn="ctr" rtl="0" eaLnBrk="1" fontAlgn="base" hangingPunct="1">
            <a:spcBef>
              <a:spcPct val="0"/>
            </a:spcBef>
            <a:spcAft>
              <a:spcPct val="0"/>
            </a:spcAft>
            <a:defRPr sz="3300">
              <a:solidFill>
                <a:schemeClr val="tx1"/>
              </a:solidFill>
              <a:latin typeface="Arial" charset="0"/>
            </a:defRPr>
          </a:lvl8pPr>
          <a:lvl9pPr marL="1371498" algn="ctr" rtl="0" eaLnBrk="1" fontAlgn="base" hangingPunct="1">
            <a:spcBef>
              <a:spcPct val="0"/>
            </a:spcBef>
            <a:spcAft>
              <a:spcPct val="0"/>
            </a:spcAft>
            <a:defRPr sz="3300">
              <a:solidFill>
                <a:schemeClr val="tx1"/>
              </a:solidFill>
              <a:latin typeface="Arial" charset="0"/>
            </a:defRPr>
          </a:lvl9pPr>
        </a:lstStyle>
        <a:p>
          <a:pPr algn="l"/>
          <a:r>
            <a:rPr lang="it-IT" sz="6000">
              <a:solidFill>
                <a:schemeClr val="bg1"/>
              </a:solidFill>
              <a:latin typeface="+mn-lt"/>
            </a:rPr>
            <a:t>Databook</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66675</xdr:rowOff>
    </xdr:from>
    <xdr:to>
      <xdr:col>2</xdr:col>
      <xdr:colOff>485775</xdr:colOff>
      <xdr:row>4</xdr:row>
      <xdr:rowOff>123825</xdr:rowOff>
    </xdr:to>
    <xdr:grpSp>
      <xdr:nvGrpSpPr>
        <xdr:cNvPr id="2" name="Group 1">
          <a:hlinkClick r:id="rId1"/>
        </xdr:cNvPr>
        <xdr:cNvGrpSpPr>
          <a:grpSpLocks noChangeAspect="1"/>
        </xdr:cNvGrpSpPr>
      </xdr:nvGrpSpPr>
      <xdr:grpSpPr>
        <a:xfrm>
          <a:off x="371475" y="219075"/>
          <a:ext cx="476250" cy="590550"/>
          <a:chOff x="12409715" y="272142"/>
          <a:chExt cx="720000" cy="720000"/>
        </a:xfrm>
      </xdr:grpSpPr>
      <xdr:sp macro="" textlink="">
        <xdr:nvSpPr>
          <xdr:cNvPr id="3" name="Rettangolo con angoli arrotondati in diagonale 102"/>
          <xdr:cNvSpPr/>
        </xdr:nvSpPr>
        <xdr:spPr>
          <a:xfrm>
            <a:off x="12409715" y="272142"/>
            <a:ext cx="720000" cy="720000"/>
          </a:xfrm>
          <a:prstGeom prst="round2DiagRect">
            <a:avLst>
              <a:gd name="adj1" fmla="val 4805"/>
              <a:gd name="adj2" fmla="val 0"/>
            </a:avLst>
          </a:prstGeom>
          <a:solidFill>
            <a:srgbClr val="FFFFFF"/>
          </a:solidFill>
          <a:ln w="12700" cap="rnd">
            <a:solidFill>
              <a:srgbClr val="00599F"/>
            </a:solidFill>
            <a:prstDash val="sysDot"/>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tIns="432000" rtlCol="0" anchor="t" anchorCtr="0"/>
          <a:lstStyle>
            <a:defPPr>
              <a:defRPr lang="de-DE"/>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nSpc>
                <a:spcPts val="950"/>
              </a:lnSpc>
            </a:pPr>
            <a:endParaRPr lang="it-IT" sz="800"/>
          </a:p>
        </xdr:txBody>
      </xdr:sp>
      <xdr:sp macro="" textlink="">
        <xdr:nvSpPr>
          <xdr:cNvPr id="4" name="Freeform 9"/>
          <xdr:cNvSpPr>
            <a:spLocks/>
          </xdr:cNvSpPr>
        </xdr:nvSpPr>
        <xdr:spPr bwMode="auto">
          <a:xfrm flipH="1">
            <a:off x="12532115" y="408222"/>
            <a:ext cx="548100" cy="479880"/>
          </a:xfrm>
          <a:custGeom>
            <a:avLst/>
            <a:gdLst>
              <a:gd name="T0" fmla="*/ 355 w 399"/>
              <a:gd name="T1" fmla="*/ 131 h 349"/>
              <a:gd name="T2" fmla="*/ 225 w 399"/>
              <a:gd name="T3" fmla="*/ 0 h 349"/>
              <a:gd name="T4" fmla="*/ 225 w 399"/>
              <a:gd name="T5" fmla="*/ 87 h 349"/>
              <a:gd name="T6" fmla="*/ 283 w 399"/>
              <a:gd name="T7" fmla="*/ 144 h 349"/>
              <a:gd name="T8" fmla="*/ 0 w 399"/>
              <a:gd name="T9" fmla="*/ 144 h 349"/>
              <a:gd name="T10" fmla="*/ 77 w 399"/>
              <a:gd name="T11" fmla="*/ 204 h 349"/>
              <a:gd name="T12" fmla="*/ 282 w 399"/>
              <a:gd name="T13" fmla="*/ 204 h 349"/>
              <a:gd name="T14" fmla="*/ 281 w 399"/>
              <a:gd name="T15" fmla="*/ 205 h 349"/>
              <a:gd name="T16" fmla="*/ 225 w 399"/>
              <a:gd name="T17" fmla="*/ 262 h 349"/>
              <a:gd name="T18" fmla="*/ 225 w 399"/>
              <a:gd name="T19" fmla="*/ 349 h 349"/>
              <a:gd name="T20" fmla="*/ 355 w 399"/>
              <a:gd name="T21" fmla="*/ 218 h 349"/>
              <a:gd name="T22" fmla="*/ 399 w 399"/>
              <a:gd name="T23" fmla="*/ 174 h 349"/>
              <a:gd name="T24" fmla="*/ 355 w 399"/>
              <a:gd name="T25" fmla="*/ 131 h 3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h="349" w="399">
                <a:moveTo>
                  <a:pt x="355" y="131"/>
                </a:moveTo>
                <a:cubicBezTo>
                  <a:pt x="225" y="0"/>
                  <a:pt x="225" y="0"/>
                  <a:pt x="225" y="0"/>
                </a:cubicBezTo>
                <a:cubicBezTo>
                  <a:pt x="200" y="24"/>
                  <a:pt x="200" y="63"/>
                  <a:pt x="225" y="87"/>
                </a:cubicBezTo>
                <a:cubicBezTo>
                  <a:pt x="283" y="144"/>
                  <a:pt x="283" y="144"/>
                  <a:pt x="283" y="144"/>
                </a:cubicBezTo>
                <a:cubicBezTo>
                  <a:pt x="0" y="144"/>
                  <a:pt x="0" y="144"/>
                  <a:pt x="0" y="144"/>
                </a:cubicBezTo>
                <a:cubicBezTo>
                  <a:pt x="0" y="177"/>
                  <a:pt x="35" y="204"/>
                  <a:pt x="77" y="204"/>
                </a:cubicBezTo>
                <a:cubicBezTo>
                  <a:pt x="282" y="204"/>
                  <a:pt x="282" y="204"/>
                  <a:pt x="282" y="204"/>
                </a:cubicBezTo>
                <a:cubicBezTo>
                  <a:pt x="281" y="205"/>
                  <a:pt x="281" y="205"/>
                  <a:pt x="281" y="205"/>
                </a:cubicBezTo>
                <a:cubicBezTo>
                  <a:pt x="225" y="262"/>
                  <a:pt x="225" y="262"/>
                  <a:pt x="225" y="262"/>
                </a:cubicBezTo>
                <a:cubicBezTo>
                  <a:pt x="200" y="286"/>
                  <a:pt x="200" y="325"/>
                  <a:pt x="225" y="349"/>
                </a:cubicBezTo>
                <a:cubicBezTo>
                  <a:pt x="355" y="218"/>
                  <a:pt x="355" y="218"/>
                  <a:pt x="355" y="218"/>
                </a:cubicBezTo>
                <a:cubicBezTo>
                  <a:pt x="399" y="174"/>
                  <a:pt x="399" y="174"/>
                  <a:pt x="399" y="174"/>
                </a:cubicBezTo>
                <a:lnTo>
                  <a:pt x="355" y="131"/>
                </a:lnTo>
                <a:close/>
              </a:path>
            </a:pathLst>
          </a:custGeom>
          <a:solidFill>
            <a:srgbClr val="00599F"/>
          </a:solidFill>
          <a:ln>
            <a:solidFill>
              <a:srgbClr val="00599F"/>
            </a:solidFill>
            <a:headEnd type="none"/>
            <a:tailEnd type="none"/>
          </a:ln>
        </xdr:spPr>
        <xdr:txBody>
          <a:bodyPr vert="horz" wrap="square" lIns="91440" tIns="45720" rIns="91440" bIns="45720" numCol="1" anchor="t" anchorCtr="0" compatLnSpc="1">
            <a:prstTxWarp prst="textNoShape">
              <a:avLst/>
            </a:prstTxWarp>
          </a:bodyPr>
          <a:lstStyle>
            <a:defPPr>
              <a:defRPr lang="de-DE"/>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endParaRPr lang="it-IT"/>
          </a:p>
        </xdr:txBody>
      </xdr:sp>
    </xdr:grpSp>
    <xdr:clientData/>
  </xdr:twoCellAnchor>
  <xdr:twoCellAnchor editAs="oneCell">
    <xdr:from>
      <xdr:col>2</xdr:col>
      <xdr:colOff>590550</xdr:colOff>
      <xdr:row>1</xdr:row>
      <xdr:rowOff>19050</xdr:rowOff>
    </xdr:from>
    <xdr:to>
      <xdr:col>2</xdr:col>
      <xdr:colOff>2057400</xdr:colOff>
      <xdr:row>4</xdr:row>
      <xdr:rowOff>180975</xdr:rowOff>
    </xdr:to>
    <xdr:pic>
      <xdr:nvPicPr>
        <xdr:cNvPr id="5" name="Immagine 4"/>
        <xdr:cNvPicPr preferRelativeResize="1">
          <a:picLocks noChangeAspect="1"/>
        </xdr:cNvPicPr>
      </xdr:nvPicPr>
      <xdr:blipFill>
        <a:blip r:embed="rId2"/>
        <a:stretch>
          <a:fillRect/>
        </a:stretch>
      </xdr:blipFill>
      <xdr:spPr>
        <a:xfrm>
          <a:off x="952500" y="171450"/>
          <a:ext cx="1466850" cy="6953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57150</xdr:rowOff>
    </xdr:from>
    <xdr:to>
      <xdr:col>2</xdr:col>
      <xdr:colOff>485775</xdr:colOff>
      <xdr:row>4</xdr:row>
      <xdr:rowOff>95250</xdr:rowOff>
    </xdr:to>
    <xdr:grpSp>
      <xdr:nvGrpSpPr>
        <xdr:cNvPr id="2" name="Group 1">
          <a:hlinkClick r:id="rId1"/>
        </xdr:cNvPr>
        <xdr:cNvGrpSpPr>
          <a:grpSpLocks noChangeAspect="1"/>
        </xdr:cNvGrpSpPr>
      </xdr:nvGrpSpPr>
      <xdr:grpSpPr>
        <a:xfrm>
          <a:off x="371475" y="209550"/>
          <a:ext cx="476250" cy="495300"/>
          <a:chOff x="12409715" y="272142"/>
          <a:chExt cx="720000" cy="720000"/>
        </a:xfrm>
      </xdr:grpSpPr>
      <xdr:sp macro="" textlink="">
        <xdr:nvSpPr>
          <xdr:cNvPr id="3" name="Rettangolo con angoli arrotondati in diagonale 102"/>
          <xdr:cNvSpPr/>
        </xdr:nvSpPr>
        <xdr:spPr>
          <a:xfrm>
            <a:off x="12409715" y="272142"/>
            <a:ext cx="720000" cy="720000"/>
          </a:xfrm>
          <a:prstGeom prst="round2DiagRect">
            <a:avLst>
              <a:gd name="adj1" fmla="val 4805"/>
              <a:gd name="adj2" fmla="val 0"/>
            </a:avLst>
          </a:prstGeom>
          <a:solidFill>
            <a:srgbClr val="FFFFFF"/>
          </a:solidFill>
          <a:ln w="12700" cap="rnd">
            <a:solidFill>
              <a:srgbClr val="00599F"/>
            </a:solidFill>
            <a:prstDash val="sysDot"/>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tIns="432000" rtlCol="0" anchor="t" anchorCtr="0"/>
          <a:lstStyle>
            <a:defPPr>
              <a:defRPr lang="de-DE"/>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nSpc>
                <a:spcPts val="950"/>
              </a:lnSpc>
            </a:pPr>
            <a:endParaRPr lang="it-IT" sz="800"/>
          </a:p>
        </xdr:txBody>
      </xdr:sp>
      <xdr:sp macro="" textlink="">
        <xdr:nvSpPr>
          <xdr:cNvPr id="4" name="Freeform 9"/>
          <xdr:cNvSpPr>
            <a:spLocks/>
          </xdr:cNvSpPr>
        </xdr:nvSpPr>
        <xdr:spPr bwMode="auto">
          <a:xfrm flipH="1">
            <a:off x="12532115" y="408222"/>
            <a:ext cx="548100" cy="479880"/>
          </a:xfrm>
          <a:custGeom>
            <a:avLst/>
            <a:gdLst>
              <a:gd name="T0" fmla="*/ 355 w 399"/>
              <a:gd name="T1" fmla="*/ 131 h 349"/>
              <a:gd name="T2" fmla="*/ 225 w 399"/>
              <a:gd name="T3" fmla="*/ 0 h 349"/>
              <a:gd name="T4" fmla="*/ 225 w 399"/>
              <a:gd name="T5" fmla="*/ 87 h 349"/>
              <a:gd name="T6" fmla="*/ 283 w 399"/>
              <a:gd name="T7" fmla="*/ 144 h 349"/>
              <a:gd name="T8" fmla="*/ 0 w 399"/>
              <a:gd name="T9" fmla="*/ 144 h 349"/>
              <a:gd name="T10" fmla="*/ 77 w 399"/>
              <a:gd name="T11" fmla="*/ 204 h 349"/>
              <a:gd name="T12" fmla="*/ 282 w 399"/>
              <a:gd name="T13" fmla="*/ 204 h 349"/>
              <a:gd name="T14" fmla="*/ 281 w 399"/>
              <a:gd name="T15" fmla="*/ 205 h 349"/>
              <a:gd name="T16" fmla="*/ 225 w 399"/>
              <a:gd name="T17" fmla="*/ 262 h 349"/>
              <a:gd name="T18" fmla="*/ 225 w 399"/>
              <a:gd name="T19" fmla="*/ 349 h 349"/>
              <a:gd name="T20" fmla="*/ 355 w 399"/>
              <a:gd name="T21" fmla="*/ 218 h 349"/>
              <a:gd name="T22" fmla="*/ 399 w 399"/>
              <a:gd name="T23" fmla="*/ 174 h 349"/>
              <a:gd name="T24" fmla="*/ 355 w 399"/>
              <a:gd name="T25" fmla="*/ 131 h 3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h="349" w="399">
                <a:moveTo>
                  <a:pt x="355" y="131"/>
                </a:moveTo>
                <a:cubicBezTo>
                  <a:pt x="225" y="0"/>
                  <a:pt x="225" y="0"/>
                  <a:pt x="225" y="0"/>
                </a:cubicBezTo>
                <a:cubicBezTo>
                  <a:pt x="200" y="24"/>
                  <a:pt x="200" y="63"/>
                  <a:pt x="225" y="87"/>
                </a:cubicBezTo>
                <a:cubicBezTo>
                  <a:pt x="283" y="144"/>
                  <a:pt x="283" y="144"/>
                  <a:pt x="283" y="144"/>
                </a:cubicBezTo>
                <a:cubicBezTo>
                  <a:pt x="0" y="144"/>
                  <a:pt x="0" y="144"/>
                  <a:pt x="0" y="144"/>
                </a:cubicBezTo>
                <a:cubicBezTo>
                  <a:pt x="0" y="177"/>
                  <a:pt x="35" y="204"/>
                  <a:pt x="77" y="204"/>
                </a:cubicBezTo>
                <a:cubicBezTo>
                  <a:pt x="282" y="204"/>
                  <a:pt x="282" y="204"/>
                  <a:pt x="282" y="204"/>
                </a:cubicBezTo>
                <a:cubicBezTo>
                  <a:pt x="281" y="205"/>
                  <a:pt x="281" y="205"/>
                  <a:pt x="281" y="205"/>
                </a:cubicBezTo>
                <a:cubicBezTo>
                  <a:pt x="225" y="262"/>
                  <a:pt x="225" y="262"/>
                  <a:pt x="225" y="262"/>
                </a:cubicBezTo>
                <a:cubicBezTo>
                  <a:pt x="200" y="286"/>
                  <a:pt x="200" y="325"/>
                  <a:pt x="225" y="349"/>
                </a:cubicBezTo>
                <a:cubicBezTo>
                  <a:pt x="355" y="218"/>
                  <a:pt x="355" y="218"/>
                  <a:pt x="355" y="218"/>
                </a:cubicBezTo>
                <a:cubicBezTo>
                  <a:pt x="399" y="174"/>
                  <a:pt x="399" y="174"/>
                  <a:pt x="399" y="174"/>
                </a:cubicBezTo>
                <a:lnTo>
                  <a:pt x="355" y="131"/>
                </a:lnTo>
                <a:close/>
              </a:path>
            </a:pathLst>
          </a:custGeom>
          <a:solidFill>
            <a:srgbClr val="00599F"/>
          </a:solidFill>
          <a:ln>
            <a:solidFill>
              <a:srgbClr val="00599F"/>
            </a:solidFill>
            <a:headEnd type="none"/>
            <a:tailEnd type="none"/>
          </a:ln>
        </xdr:spPr>
        <xdr:txBody>
          <a:bodyPr vert="horz" wrap="square" lIns="91440" tIns="45720" rIns="91440" bIns="45720" numCol="1" anchor="t" anchorCtr="0" compatLnSpc="1">
            <a:prstTxWarp prst="textNoShape">
              <a:avLst/>
            </a:prstTxWarp>
          </a:bodyPr>
          <a:lstStyle>
            <a:defPPr>
              <a:defRPr lang="de-DE"/>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endParaRPr lang="it-IT"/>
          </a:p>
        </xdr:txBody>
      </xdr:sp>
    </xdr:grpSp>
    <xdr:clientData/>
  </xdr:twoCellAnchor>
  <xdr:twoCellAnchor editAs="oneCell">
    <xdr:from>
      <xdr:col>2</xdr:col>
      <xdr:colOff>590550</xdr:colOff>
      <xdr:row>1</xdr:row>
      <xdr:rowOff>19050</xdr:rowOff>
    </xdr:from>
    <xdr:to>
      <xdr:col>2</xdr:col>
      <xdr:colOff>2057400</xdr:colOff>
      <xdr:row>5</xdr:row>
      <xdr:rowOff>0</xdr:rowOff>
    </xdr:to>
    <xdr:pic>
      <xdr:nvPicPr>
        <xdr:cNvPr id="5" name="Immagine 4"/>
        <xdr:cNvPicPr preferRelativeResize="1">
          <a:picLocks noChangeAspect="1"/>
        </xdr:cNvPicPr>
      </xdr:nvPicPr>
      <xdr:blipFill>
        <a:blip r:embed="rId2"/>
        <a:stretch>
          <a:fillRect/>
        </a:stretch>
      </xdr:blipFill>
      <xdr:spPr>
        <a:xfrm>
          <a:off x="952500" y="171450"/>
          <a:ext cx="1466850" cy="5905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57150</xdr:rowOff>
    </xdr:from>
    <xdr:to>
      <xdr:col>2</xdr:col>
      <xdr:colOff>485775</xdr:colOff>
      <xdr:row>4</xdr:row>
      <xdr:rowOff>95250</xdr:rowOff>
    </xdr:to>
    <xdr:grpSp>
      <xdr:nvGrpSpPr>
        <xdr:cNvPr id="2" name="Group 1">
          <a:hlinkClick r:id="rId1"/>
        </xdr:cNvPr>
        <xdr:cNvGrpSpPr>
          <a:grpSpLocks noChangeAspect="1"/>
        </xdr:cNvGrpSpPr>
      </xdr:nvGrpSpPr>
      <xdr:grpSpPr>
        <a:xfrm>
          <a:off x="371475" y="209550"/>
          <a:ext cx="476250" cy="495300"/>
          <a:chOff x="12409715" y="272142"/>
          <a:chExt cx="720000" cy="720000"/>
        </a:xfrm>
      </xdr:grpSpPr>
      <xdr:sp macro="" textlink="">
        <xdr:nvSpPr>
          <xdr:cNvPr id="3" name="Rettangolo con angoli arrotondati in diagonale 102"/>
          <xdr:cNvSpPr/>
        </xdr:nvSpPr>
        <xdr:spPr>
          <a:xfrm>
            <a:off x="12409715" y="272142"/>
            <a:ext cx="720000" cy="720000"/>
          </a:xfrm>
          <a:prstGeom prst="round2DiagRect">
            <a:avLst>
              <a:gd name="adj1" fmla="val 4805"/>
              <a:gd name="adj2" fmla="val 0"/>
            </a:avLst>
          </a:prstGeom>
          <a:solidFill>
            <a:srgbClr val="FFFFFF"/>
          </a:solidFill>
          <a:ln w="12700" cap="rnd">
            <a:solidFill>
              <a:srgbClr val="00599F"/>
            </a:solidFill>
            <a:prstDash val="sysDot"/>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tIns="432000" rtlCol="0" anchor="t" anchorCtr="0"/>
          <a:lstStyle>
            <a:defPPr>
              <a:defRPr lang="de-DE"/>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nSpc>
                <a:spcPts val="950"/>
              </a:lnSpc>
            </a:pPr>
            <a:endParaRPr lang="it-IT" sz="800"/>
          </a:p>
        </xdr:txBody>
      </xdr:sp>
      <xdr:sp macro="" textlink="">
        <xdr:nvSpPr>
          <xdr:cNvPr id="4" name="Freeform 9"/>
          <xdr:cNvSpPr>
            <a:spLocks/>
          </xdr:cNvSpPr>
        </xdr:nvSpPr>
        <xdr:spPr bwMode="auto">
          <a:xfrm flipH="1">
            <a:off x="12532115" y="408222"/>
            <a:ext cx="548100" cy="479880"/>
          </a:xfrm>
          <a:custGeom>
            <a:avLst/>
            <a:gdLst>
              <a:gd name="T0" fmla="*/ 355 w 399"/>
              <a:gd name="T1" fmla="*/ 131 h 349"/>
              <a:gd name="T2" fmla="*/ 225 w 399"/>
              <a:gd name="T3" fmla="*/ 0 h 349"/>
              <a:gd name="T4" fmla="*/ 225 w 399"/>
              <a:gd name="T5" fmla="*/ 87 h 349"/>
              <a:gd name="T6" fmla="*/ 283 w 399"/>
              <a:gd name="T7" fmla="*/ 144 h 349"/>
              <a:gd name="T8" fmla="*/ 0 w 399"/>
              <a:gd name="T9" fmla="*/ 144 h 349"/>
              <a:gd name="T10" fmla="*/ 77 w 399"/>
              <a:gd name="T11" fmla="*/ 204 h 349"/>
              <a:gd name="T12" fmla="*/ 282 w 399"/>
              <a:gd name="T13" fmla="*/ 204 h 349"/>
              <a:gd name="T14" fmla="*/ 281 w 399"/>
              <a:gd name="T15" fmla="*/ 205 h 349"/>
              <a:gd name="T16" fmla="*/ 225 w 399"/>
              <a:gd name="T17" fmla="*/ 262 h 349"/>
              <a:gd name="T18" fmla="*/ 225 w 399"/>
              <a:gd name="T19" fmla="*/ 349 h 349"/>
              <a:gd name="T20" fmla="*/ 355 w 399"/>
              <a:gd name="T21" fmla="*/ 218 h 349"/>
              <a:gd name="T22" fmla="*/ 399 w 399"/>
              <a:gd name="T23" fmla="*/ 174 h 349"/>
              <a:gd name="T24" fmla="*/ 355 w 399"/>
              <a:gd name="T25" fmla="*/ 131 h 3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h="349" w="399">
                <a:moveTo>
                  <a:pt x="355" y="131"/>
                </a:moveTo>
                <a:cubicBezTo>
                  <a:pt x="225" y="0"/>
                  <a:pt x="225" y="0"/>
                  <a:pt x="225" y="0"/>
                </a:cubicBezTo>
                <a:cubicBezTo>
                  <a:pt x="200" y="24"/>
                  <a:pt x="200" y="63"/>
                  <a:pt x="225" y="87"/>
                </a:cubicBezTo>
                <a:cubicBezTo>
                  <a:pt x="283" y="144"/>
                  <a:pt x="283" y="144"/>
                  <a:pt x="283" y="144"/>
                </a:cubicBezTo>
                <a:cubicBezTo>
                  <a:pt x="0" y="144"/>
                  <a:pt x="0" y="144"/>
                  <a:pt x="0" y="144"/>
                </a:cubicBezTo>
                <a:cubicBezTo>
                  <a:pt x="0" y="177"/>
                  <a:pt x="35" y="204"/>
                  <a:pt x="77" y="204"/>
                </a:cubicBezTo>
                <a:cubicBezTo>
                  <a:pt x="282" y="204"/>
                  <a:pt x="282" y="204"/>
                  <a:pt x="282" y="204"/>
                </a:cubicBezTo>
                <a:cubicBezTo>
                  <a:pt x="281" y="205"/>
                  <a:pt x="281" y="205"/>
                  <a:pt x="281" y="205"/>
                </a:cubicBezTo>
                <a:cubicBezTo>
                  <a:pt x="225" y="262"/>
                  <a:pt x="225" y="262"/>
                  <a:pt x="225" y="262"/>
                </a:cubicBezTo>
                <a:cubicBezTo>
                  <a:pt x="200" y="286"/>
                  <a:pt x="200" y="325"/>
                  <a:pt x="225" y="349"/>
                </a:cubicBezTo>
                <a:cubicBezTo>
                  <a:pt x="355" y="218"/>
                  <a:pt x="355" y="218"/>
                  <a:pt x="355" y="218"/>
                </a:cubicBezTo>
                <a:cubicBezTo>
                  <a:pt x="399" y="174"/>
                  <a:pt x="399" y="174"/>
                  <a:pt x="399" y="174"/>
                </a:cubicBezTo>
                <a:lnTo>
                  <a:pt x="355" y="131"/>
                </a:lnTo>
                <a:close/>
              </a:path>
            </a:pathLst>
          </a:custGeom>
          <a:solidFill>
            <a:srgbClr val="00599F"/>
          </a:solidFill>
          <a:ln>
            <a:solidFill>
              <a:srgbClr val="00599F"/>
            </a:solidFill>
            <a:headEnd type="none"/>
            <a:tailEnd type="none"/>
          </a:ln>
        </xdr:spPr>
        <xdr:txBody>
          <a:bodyPr vert="horz" wrap="square" lIns="91440" tIns="45720" rIns="91440" bIns="45720" numCol="1" anchor="t" anchorCtr="0" compatLnSpc="1">
            <a:prstTxWarp prst="textNoShape">
              <a:avLst/>
            </a:prstTxWarp>
          </a:bodyPr>
          <a:lstStyle>
            <a:defPPr>
              <a:defRPr lang="de-DE"/>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endParaRPr lang="it-IT"/>
          </a:p>
        </xdr:txBody>
      </xdr:sp>
    </xdr:grpSp>
    <xdr:clientData/>
  </xdr:twoCellAnchor>
  <xdr:twoCellAnchor editAs="oneCell">
    <xdr:from>
      <xdr:col>2</xdr:col>
      <xdr:colOff>590550</xdr:colOff>
      <xdr:row>1</xdr:row>
      <xdr:rowOff>19050</xdr:rowOff>
    </xdr:from>
    <xdr:to>
      <xdr:col>2</xdr:col>
      <xdr:colOff>2057400</xdr:colOff>
      <xdr:row>5</xdr:row>
      <xdr:rowOff>0</xdr:rowOff>
    </xdr:to>
    <xdr:pic>
      <xdr:nvPicPr>
        <xdr:cNvPr id="5" name="Immagine 4"/>
        <xdr:cNvPicPr preferRelativeResize="1">
          <a:picLocks noChangeAspect="1"/>
        </xdr:cNvPicPr>
      </xdr:nvPicPr>
      <xdr:blipFill>
        <a:blip r:embed="rId2"/>
        <a:stretch>
          <a:fillRect/>
        </a:stretch>
      </xdr:blipFill>
      <xdr:spPr>
        <a:xfrm>
          <a:off x="952500" y="171450"/>
          <a:ext cx="1466850" cy="5905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66675</xdr:rowOff>
    </xdr:from>
    <xdr:to>
      <xdr:col>2</xdr:col>
      <xdr:colOff>485775</xdr:colOff>
      <xdr:row>4</xdr:row>
      <xdr:rowOff>123825</xdr:rowOff>
    </xdr:to>
    <xdr:grpSp>
      <xdr:nvGrpSpPr>
        <xdr:cNvPr id="2" name="Group 1">
          <a:hlinkClick r:id="rId1"/>
        </xdr:cNvPr>
        <xdr:cNvGrpSpPr>
          <a:grpSpLocks noChangeAspect="1"/>
        </xdr:cNvGrpSpPr>
      </xdr:nvGrpSpPr>
      <xdr:grpSpPr>
        <a:xfrm>
          <a:off x="371475" y="219075"/>
          <a:ext cx="476250" cy="590550"/>
          <a:chOff x="12409715" y="272142"/>
          <a:chExt cx="720000" cy="720000"/>
        </a:xfrm>
      </xdr:grpSpPr>
      <xdr:sp macro="" textlink="">
        <xdr:nvSpPr>
          <xdr:cNvPr id="3" name="Rettangolo con angoli arrotondati in diagonale 102"/>
          <xdr:cNvSpPr/>
        </xdr:nvSpPr>
        <xdr:spPr>
          <a:xfrm>
            <a:off x="12409715" y="272142"/>
            <a:ext cx="720000" cy="720000"/>
          </a:xfrm>
          <a:prstGeom prst="round2DiagRect">
            <a:avLst>
              <a:gd name="adj1" fmla="val 4805"/>
              <a:gd name="adj2" fmla="val 0"/>
            </a:avLst>
          </a:prstGeom>
          <a:solidFill>
            <a:srgbClr val="FFFFFF"/>
          </a:solidFill>
          <a:ln w="12700" cap="rnd">
            <a:solidFill>
              <a:srgbClr val="00599F"/>
            </a:solidFill>
            <a:prstDash val="sysDot"/>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tIns="432000" rtlCol="0" anchor="t" anchorCtr="0"/>
          <a:lstStyle>
            <a:defPPr>
              <a:defRPr lang="de-DE"/>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nSpc>
                <a:spcPts val="950"/>
              </a:lnSpc>
            </a:pPr>
            <a:endParaRPr lang="it-IT" sz="800"/>
          </a:p>
        </xdr:txBody>
      </xdr:sp>
      <xdr:sp macro="" textlink="">
        <xdr:nvSpPr>
          <xdr:cNvPr id="4" name="Freeform 9"/>
          <xdr:cNvSpPr>
            <a:spLocks/>
          </xdr:cNvSpPr>
        </xdr:nvSpPr>
        <xdr:spPr bwMode="auto">
          <a:xfrm flipH="1">
            <a:off x="12532115" y="408222"/>
            <a:ext cx="548100" cy="479880"/>
          </a:xfrm>
          <a:custGeom>
            <a:avLst/>
            <a:gdLst>
              <a:gd name="T0" fmla="*/ 355 w 399"/>
              <a:gd name="T1" fmla="*/ 131 h 349"/>
              <a:gd name="T2" fmla="*/ 225 w 399"/>
              <a:gd name="T3" fmla="*/ 0 h 349"/>
              <a:gd name="T4" fmla="*/ 225 w 399"/>
              <a:gd name="T5" fmla="*/ 87 h 349"/>
              <a:gd name="T6" fmla="*/ 283 w 399"/>
              <a:gd name="T7" fmla="*/ 144 h 349"/>
              <a:gd name="T8" fmla="*/ 0 w 399"/>
              <a:gd name="T9" fmla="*/ 144 h 349"/>
              <a:gd name="T10" fmla="*/ 77 w 399"/>
              <a:gd name="T11" fmla="*/ 204 h 349"/>
              <a:gd name="T12" fmla="*/ 282 w 399"/>
              <a:gd name="T13" fmla="*/ 204 h 349"/>
              <a:gd name="T14" fmla="*/ 281 w 399"/>
              <a:gd name="T15" fmla="*/ 205 h 349"/>
              <a:gd name="T16" fmla="*/ 225 w 399"/>
              <a:gd name="T17" fmla="*/ 262 h 349"/>
              <a:gd name="T18" fmla="*/ 225 w 399"/>
              <a:gd name="T19" fmla="*/ 349 h 349"/>
              <a:gd name="T20" fmla="*/ 355 w 399"/>
              <a:gd name="T21" fmla="*/ 218 h 349"/>
              <a:gd name="T22" fmla="*/ 399 w 399"/>
              <a:gd name="T23" fmla="*/ 174 h 349"/>
              <a:gd name="T24" fmla="*/ 355 w 399"/>
              <a:gd name="T25" fmla="*/ 131 h 3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h="349" w="399">
                <a:moveTo>
                  <a:pt x="355" y="131"/>
                </a:moveTo>
                <a:cubicBezTo>
                  <a:pt x="225" y="0"/>
                  <a:pt x="225" y="0"/>
                  <a:pt x="225" y="0"/>
                </a:cubicBezTo>
                <a:cubicBezTo>
                  <a:pt x="200" y="24"/>
                  <a:pt x="200" y="63"/>
                  <a:pt x="225" y="87"/>
                </a:cubicBezTo>
                <a:cubicBezTo>
                  <a:pt x="283" y="144"/>
                  <a:pt x="283" y="144"/>
                  <a:pt x="283" y="144"/>
                </a:cubicBezTo>
                <a:cubicBezTo>
                  <a:pt x="0" y="144"/>
                  <a:pt x="0" y="144"/>
                  <a:pt x="0" y="144"/>
                </a:cubicBezTo>
                <a:cubicBezTo>
                  <a:pt x="0" y="177"/>
                  <a:pt x="35" y="204"/>
                  <a:pt x="77" y="204"/>
                </a:cubicBezTo>
                <a:cubicBezTo>
                  <a:pt x="282" y="204"/>
                  <a:pt x="282" y="204"/>
                  <a:pt x="282" y="204"/>
                </a:cubicBezTo>
                <a:cubicBezTo>
                  <a:pt x="281" y="205"/>
                  <a:pt x="281" y="205"/>
                  <a:pt x="281" y="205"/>
                </a:cubicBezTo>
                <a:cubicBezTo>
                  <a:pt x="225" y="262"/>
                  <a:pt x="225" y="262"/>
                  <a:pt x="225" y="262"/>
                </a:cubicBezTo>
                <a:cubicBezTo>
                  <a:pt x="200" y="286"/>
                  <a:pt x="200" y="325"/>
                  <a:pt x="225" y="349"/>
                </a:cubicBezTo>
                <a:cubicBezTo>
                  <a:pt x="355" y="218"/>
                  <a:pt x="355" y="218"/>
                  <a:pt x="355" y="218"/>
                </a:cubicBezTo>
                <a:cubicBezTo>
                  <a:pt x="399" y="174"/>
                  <a:pt x="399" y="174"/>
                  <a:pt x="399" y="174"/>
                </a:cubicBezTo>
                <a:lnTo>
                  <a:pt x="355" y="131"/>
                </a:lnTo>
                <a:close/>
              </a:path>
            </a:pathLst>
          </a:custGeom>
          <a:solidFill>
            <a:srgbClr val="00599F"/>
          </a:solidFill>
          <a:ln>
            <a:solidFill>
              <a:srgbClr val="00599F"/>
            </a:solidFill>
            <a:headEnd type="none"/>
            <a:tailEnd type="none"/>
          </a:ln>
        </xdr:spPr>
        <xdr:txBody>
          <a:bodyPr vert="horz" wrap="square" lIns="91440" tIns="45720" rIns="91440" bIns="45720" numCol="1" anchor="t" anchorCtr="0" compatLnSpc="1">
            <a:prstTxWarp prst="textNoShape">
              <a:avLst/>
            </a:prstTxWarp>
          </a:bodyPr>
          <a:lstStyle>
            <a:defPPr>
              <a:defRPr lang="de-DE"/>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endParaRPr lang="it-IT"/>
          </a:p>
        </xdr:txBody>
      </xdr:sp>
    </xdr:grpSp>
    <xdr:clientData/>
  </xdr:twoCellAnchor>
  <xdr:twoCellAnchor editAs="oneCell">
    <xdr:from>
      <xdr:col>2</xdr:col>
      <xdr:colOff>590550</xdr:colOff>
      <xdr:row>1</xdr:row>
      <xdr:rowOff>19050</xdr:rowOff>
    </xdr:from>
    <xdr:to>
      <xdr:col>2</xdr:col>
      <xdr:colOff>2057400</xdr:colOff>
      <xdr:row>4</xdr:row>
      <xdr:rowOff>180975</xdr:rowOff>
    </xdr:to>
    <xdr:pic>
      <xdr:nvPicPr>
        <xdr:cNvPr id="5" name="Immagine 4"/>
        <xdr:cNvPicPr preferRelativeResize="1">
          <a:picLocks noChangeAspect="1"/>
        </xdr:cNvPicPr>
      </xdr:nvPicPr>
      <xdr:blipFill>
        <a:blip r:embed="rId2"/>
        <a:stretch>
          <a:fillRect/>
        </a:stretch>
      </xdr:blipFill>
      <xdr:spPr>
        <a:xfrm>
          <a:off x="952500" y="171450"/>
          <a:ext cx="1466850" cy="6953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66675</xdr:rowOff>
    </xdr:from>
    <xdr:to>
      <xdr:col>2</xdr:col>
      <xdr:colOff>485775</xdr:colOff>
      <xdr:row>4</xdr:row>
      <xdr:rowOff>123825</xdr:rowOff>
    </xdr:to>
    <xdr:grpSp>
      <xdr:nvGrpSpPr>
        <xdr:cNvPr id="2" name="Group 1">
          <a:hlinkClick r:id="rId1"/>
        </xdr:cNvPr>
        <xdr:cNvGrpSpPr>
          <a:grpSpLocks noChangeAspect="1"/>
        </xdr:cNvGrpSpPr>
      </xdr:nvGrpSpPr>
      <xdr:grpSpPr>
        <a:xfrm>
          <a:off x="371475" y="209550"/>
          <a:ext cx="476250" cy="590550"/>
          <a:chOff x="12409715" y="272142"/>
          <a:chExt cx="720000" cy="720000"/>
        </a:xfrm>
      </xdr:grpSpPr>
      <xdr:sp macro="" textlink="">
        <xdr:nvSpPr>
          <xdr:cNvPr id="3" name="Rettangolo con angoli arrotondati in diagonale 102"/>
          <xdr:cNvSpPr/>
        </xdr:nvSpPr>
        <xdr:spPr>
          <a:xfrm>
            <a:off x="12409715" y="272142"/>
            <a:ext cx="720000" cy="720000"/>
          </a:xfrm>
          <a:prstGeom prst="round2DiagRect">
            <a:avLst>
              <a:gd name="adj1" fmla="val 4805"/>
              <a:gd name="adj2" fmla="val 0"/>
            </a:avLst>
          </a:prstGeom>
          <a:solidFill>
            <a:srgbClr val="FFFFFF"/>
          </a:solidFill>
          <a:ln w="12700" cap="rnd">
            <a:solidFill>
              <a:srgbClr val="00599F"/>
            </a:solidFill>
            <a:prstDash val="sysDot"/>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tIns="432000" rtlCol="0" anchor="t" anchorCtr="0"/>
          <a:lstStyle>
            <a:defPPr>
              <a:defRPr lang="de-DE"/>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nSpc>
                <a:spcPts val="950"/>
              </a:lnSpc>
            </a:pPr>
            <a:endParaRPr lang="it-IT" sz="800"/>
          </a:p>
        </xdr:txBody>
      </xdr:sp>
      <xdr:sp macro="" textlink="">
        <xdr:nvSpPr>
          <xdr:cNvPr id="4" name="Freeform 9"/>
          <xdr:cNvSpPr>
            <a:spLocks/>
          </xdr:cNvSpPr>
        </xdr:nvSpPr>
        <xdr:spPr bwMode="auto">
          <a:xfrm flipH="1">
            <a:off x="12532115" y="408222"/>
            <a:ext cx="548100" cy="479880"/>
          </a:xfrm>
          <a:custGeom>
            <a:avLst/>
            <a:gdLst>
              <a:gd name="T0" fmla="*/ 355 w 399"/>
              <a:gd name="T1" fmla="*/ 131 h 349"/>
              <a:gd name="T2" fmla="*/ 225 w 399"/>
              <a:gd name="T3" fmla="*/ 0 h 349"/>
              <a:gd name="T4" fmla="*/ 225 w 399"/>
              <a:gd name="T5" fmla="*/ 87 h 349"/>
              <a:gd name="T6" fmla="*/ 283 w 399"/>
              <a:gd name="T7" fmla="*/ 144 h 349"/>
              <a:gd name="T8" fmla="*/ 0 w 399"/>
              <a:gd name="T9" fmla="*/ 144 h 349"/>
              <a:gd name="T10" fmla="*/ 77 w 399"/>
              <a:gd name="T11" fmla="*/ 204 h 349"/>
              <a:gd name="T12" fmla="*/ 282 w 399"/>
              <a:gd name="T13" fmla="*/ 204 h 349"/>
              <a:gd name="T14" fmla="*/ 281 w 399"/>
              <a:gd name="T15" fmla="*/ 205 h 349"/>
              <a:gd name="T16" fmla="*/ 225 w 399"/>
              <a:gd name="T17" fmla="*/ 262 h 349"/>
              <a:gd name="T18" fmla="*/ 225 w 399"/>
              <a:gd name="T19" fmla="*/ 349 h 349"/>
              <a:gd name="T20" fmla="*/ 355 w 399"/>
              <a:gd name="T21" fmla="*/ 218 h 349"/>
              <a:gd name="T22" fmla="*/ 399 w 399"/>
              <a:gd name="T23" fmla="*/ 174 h 349"/>
              <a:gd name="T24" fmla="*/ 355 w 399"/>
              <a:gd name="T25" fmla="*/ 131 h 3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h="349" w="399">
                <a:moveTo>
                  <a:pt x="355" y="131"/>
                </a:moveTo>
                <a:cubicBezTo>
                  <a:pt x="225" y="0"/>
                  <a:pt x="225" y="0"/>
                  <a:pt x="225" y="0"/>
                </a:cubicBezTo>
                <a:cubicBezTo>
                  <a:pt x="200" y="24"/>
                  <a:pt x="200" y="63"/>
                  <a:pt x="225" y="87"/>
                </a:cubicBezTo>
                <a:cubicBezTo>
                  <a:pt x="283" y="144"/>
                  <a:pt x="283" y="144"/>
                  <a:pt x="283" y="144"/>
                </a:cubicBezTo>
                <a:cubicBezTo>
                  <a:pt x="0" y="144"/>
                  <a:pt x="0" y="144"/>
                  <a:pt x="0" y="144"/>
                </a:cubicBezTo>
                <a:cubicBezTo>
                  <a:pt x="0" y="177"/>
                  <a:pt x="35" y="204"/>
                  <a:pt x="77" y="204"/>
                </a:cubicBezTo>
                <a:cubicBezTo>
                  <a:pt x="282" y="204"/>
                  <a:pt x="282" y="204"/>
                  <a:pt x="282" y="204"/>
                </a:cubicBezTo>
                <a:cubicBezTo>
                  <a:pt x="281" y="205"/>
                  <a:pt x="281" y="205"/>
                  <a:pt x="281" y="205"/>
                </a:cubicBezTo>
                <a:cubicBezTo>
                  <a:pt x="225" y="262"/>
                  <a:pt x="225" y="262"/>
                  <a:pt x="225" y="262"/>
                </a:cubicBezTo>
                <a:cubicBezTo>
                  <a:pt x="200" y="286"/>
                  <a:pt x="200" y="325"/>
                  <a:pt x="225" y="349"/>
                </a:cubicBezTo>
                <a:cubicBezTo>
                  <a:pt x="355" y="218"/>
                  <a:pt x="355" y="218"/>
                  <a:pt x="355" y="218"/>
                </a:cubicBezTo>
                <a:cubicBezTo>
                  <a:pt x="399" y="174"/>
                  <a:pt x="399" y="174"/>
                  <a:pt x="399" y="174"/>
                </a:cubicBezTo>
                <a:lnTo>
                  <a:pt x="355" y="131"/>
                </a:lnTo>
                <a:close/>
              </a:path>
            </a:pathLst>
          </a:custGeom>
          <a:solidFill>
            <a:srgbClr val="00599F"/>
          </a:solidFill>
          <a:ln>
            <a:solidFill>
              <a:srgbClr val="00599F"/>
            </a:solidFill>
            <a:headEnd type="none"/>
            <a:tailEnd type="none"/>
          </a:ln>
        </xdr:spPr>
        <xdr:txBody>
          <a:bodyPr vert="horz" wrap="square" lIns="91440" tIns="45720" rIns="91440" bIns="45720" numCol="1" anchor="t" anchorCtr="0" compatLnSpc="1">
            <a:prstTxWarp prst="textNoShape">
              <a:avLst/>
            </a:prstTxWarp>
          </a:bodyPr>
          <a:lstStyle>
            <a:defPPr>
              <a:defRPr lang="de-DE"/>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endParaRPr lang="it-IT"/>
          </a:p>
        </xdr:txBody>
      </xdr:sp>
    </xdr:grpSp>
    <xdr:clientData/>
  </xdr:twoCellAnchor>
  <xdr:twoCellAnchor editAs="oneCell">
    <xdr:from>
      <xdr:col>2</xdr:col>
      <xdr:colOff>590550</xdr:colOff>
      <xdr:row>1</xdr:row>
      <xdr:rowOff>19050</xdr:rowOff>
    </xdr:from>
    <xdr:to>
      <xdr:col>2</xdr:col>
      <xdr:colOff>2057400</xdr:colOff>
      <xdr:row>5</xdr:row>
      <xdr:rowOff>0</xdr:rowOff>
    </xdr:to>
    <xdr:pic>
      <xdr:nvPicPr>
        <xdr:cNvPr id="5" name="Immagine 4"/>
        <xdr:cNvPicPr preferRelativeResize="1">
          <a:picLocks noChangeAspect="1"/>
        </xdr:cNvPicPr>
      </xdr:nvPicPr>
      <xdr:blipFill>
        <a:blip r:embed="rId2"/>
        <a:stretch>
          <a:fillRect/>
        </a:stretch>
      </xdr:blipFill>
      <xdr:spPr>
        <a:xfrm>
          <a:off x="952500" y="161925"/>
          <a:ext cx="1466850" cy="7048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66675</xdr:rowOff>
    </xdr:from>
    <xdr:to>
      <xdr:col>2</xdr:col>
      <xdr:colOff>485775</xdr:colOff>
      <xdr:row>4</xdr:row>
      <xdr:rowOff>123825</xdr:rowOff>
    </xdr:to>
    <xdr:grpSp>
      <xdr:nvGrpSpPr>
        <xdr:cNvPr id="2" name="Group 1">
          <a:hlinkClick r:id="rId1"/>
        </xdr:cNvPr>
        <xdr:cNvGrpSpPr>
          <a:grpSpLocks noChangeAspect="1"/>
        </xdr:cNvGrpSpPr>
      </xdr:nvGrpSpPr>
      <xdr:grpSpPr>
        <a:xfrm>
          <a:off x="371475" y="219075"/>
          <a:ext cx="476250" cy="590550"/>
          <a:chOff x="12409715" y="272142"/>
          <a:chExt cx="720000" cy="720000"/>
        </a:xfrm>
      </xdr:grpSpPr>
      <xdr:sp macro="" textlink="">
        <xdr:nvSpPr>
          <xdr:cNvPr id="3" name="Rettangolo con angoli arrotondati in diagonale 102"/>
          <xdr:cNvSpPr/>
        </xdr:nvSpPr>
        <xdr:spPr>
          <a:xfrm>
            <a:off x="12409715" y="272142"/>
            <a:ext cx="720000" cy="720000"/>
          </a:xfrm>
          <a:prstGeom prst="round2DiagRect">
            <a:avLst>
              <a:gd name="adj1" fmla="val 4805"/>
              <a:gd name="adj2" fmla="val 0"/>
            </a:avLst>
          </a:prstGeom>
          <a:solidFill>
            <a:srgbClr val="FFFFFF"/>
          </a:solidFill>
          <a:ln w="12700" cap="rnd">
            <a:solidFill>
              <a:srgbClr val="00599F"/>
            </a:solidFill>
            <a:prstDash val="sysDot"/>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tIns="432000" rtlCol="0" anchor="t" anchorCtr="0"/>
          <a:lstStyle>
            <a:defPPr>
              <a:defRPr lang="de-DE"/>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nSpc>
                <a:spcPts val="950"/>
              </a:lnSpc>
            </a:pPr>
            <a:endParaRPr lang="it-IT" sz="800"/>
          </a:p>
        </xdr:txBody>
      </xdr:sp>
      <xdr:sp macro="" textlink="">
        <xdr:nvSpPr>
          <xdr:cNvPr id="4" name="Freeform 9"/>
          <xdr:cNvSpPr>
            <a:spLocks/>
          </xdr:cNvSpPr>
        </xdr:nvSpPr>
        <xdr:spPr bwMode="auto">
          <a:xfrm flipH="1">
            <a:off x="12532115" y="408222"/>
            <a:ext cx="548100" cy="479880"/>
          </a:xfrm>
          <a:custGeom>
            <a:avLst/>
            <a:gdLst>
              <a:gd name="T0" fmla="*/ 355 w 399"/>
              <a:gd name="T1" fmla="*/ 131 h 349"/>
              <a:gd name="T2" fmla="*/ 225 w 399"/>
              <a:gd name="T3" fmla="*/ 0 h 349"/>
              <a:gd name="T4" fmla="*/ 225 w 399"/>
              <a:gd name="T5" fmla="*/ 87 h 349"/>
              <a:gd name="T6" fmla="*/ 283 w 399"/>
              <a:gd name="T7" fmla="*/ 144 h 349"/>
              <a:gd name="T8" fmla="*/ 0 w 399"/>
              <a:gd name="T9" fmla="*/ 144 h 349"/>
              <a:gd name="T10" fmla="*/ 77 w 399"/>
              <a:gd name="T11" fmla="*/ 204 h 349"/>
              <a:gd name="T12" fmla="*/ 282 w 399"/>
              <a:gd name="T13" fmla="*/ 204 h 349"/>
              <a:gd name="T14" fmla="*/ 281 w 399"/>
              <a:gd name="T15" fmla="*/ 205 h 349"/>
              <a:gd name="T16" fmla="*/ 225 w 399"/>
              <a:gd name="T17" fmla="*/ 262 h 349"/>
              <a:gd name="T18" fmla="*/ 225 w 399"/>
              <a:gd name="T19" fmla="*/ 349 h 349"/>
              <a:gd name="T20" fmla="*/ 355 w 399"/>
              <a:gd name="T21" fmla="*/ 218 h 349"/>
              <a:gd name="T22" fmla="*/ 399 w 399"/>
              <a:gd name="T23" fmla="*/ 174 h 349"/>
              <a:gd name="T24" fmla="*/ 355 w 399"/>
              <a:gd name="T25" fmla="*/ 131 h 3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h="349" w="399">
                <a:moveTo>
                  <a:pt x="355" y="131"/>
                </a:moveTo>
                <a:cubicBezTo>
                  <a:pt x="225" y="0"/>
                  <a:pt x="225" y="0"/>
                  <a:pt x="225" y="0"/>
                </a:cubicBezTo>
                <a:cubicBezTo>
                  <a:pt x="200" y="24"/>
                  <a:pt x="200" y="63"/>
                  <a:pt x="225" y="87"/>
                </a:cubicBezTo>
                <a:cubicBezTo>
                  <a:pt x="283" y="144"/>
                  <a:pt x="283" y="144"/>
                  <a:pt x="283" y="144"/>
                </a:cubicBezTo>
                <a:cubicBezTo>
                  <a:pt x="0" y="144"/>
                  <a:pt x="0" y="144"/>
                  <a:pt x="0" y="144"/>
                </a:cubicBezTo>
                <a:cubicBezTo>
                  <a:pt x="0" y="177"/>
                  <a:pt x="35" y="204"/>
                  <a:pt x="77" y="204"/>
                </a:cubicBezTo>
                <a:cubicBezTo>
                  <a:pt x="282" y="204"/>
                  <a:pt x="282" y="204"/>
                  <a:pt x="282" y="204"/>
                </a:cubicBezTo>
                <a:cubicBezTo>
                  <a:pt x="281" y="205"/>
                  <a:pt x="281" y="205"/>
                  <a:pt x="281" y="205"/>
                </a:cubicBezTo>
                <a:cubicBezTo>
                  <a:pt x="225" y="262"/>
                  <a:pt x="225" y="262"/>
                  <a:pt x="225" y="262"/>
                </a:cubicBezTo>
                <a:cubicBezTo>
                  <a:pt x="200" y="286"/>
                  <a:pt x="200" y="325"/>
                  <a:pt x="225" y="349"/>
                </a:cubicBezTo>
                <a:cubicBezTo>
                  <a:pt x="355" y="218"/>
                  <a:pt x="355" y="218"/>
                  <a:pt x="355" y="218"/>
                </a:cubicBezTo>
                <a:cubicBezTo>
                  <a:pt x="399" y="174"/>
                  <a:pt x="399" y="174"/>
                  <a:pt x="399" y="174"/>
                </a:cubicBezTo>
                <a:lnTo>
                  <a:pt x="355" y="131"/>
                </a:lnTo>
                <a:close/>
              </a:path>
            </a:pathLst>
          </a:custGeom>
          <a:solidFill>
            <a:srgbClr val="00599F"/>
          </a:solidFill>
          <a:ln>
            <a:solidFill>
              <a:srgbClr val="00599F"/>
            </a:solidFill>
            <a:headEnd type="none"/>
            <a:tailEnd type="none"/>
          </a:ln>
        </xdr:spPr>
        <xdr:txBody>
          <a:bodyPr vert="horz" wrap="square" lIns="91440" tIns="45720" rIns="91440" bIns="45720" numCol="1" anchor="t" anchorCtr="0" compatLnSpc="1">
            <a:prstTxWarp prst="textNoShape">
              <a:avLst/>
            </a:prstTxWarp>
          </a:bodyPr>
          <a:lstStyle>
            <a:defPPr>
              <a:defRPr lang="de-DE"/>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endParaRPr lang="it-IT"/>
          </a:p>
        </xdr:txBody>
      </xdr:sp>
    </xdr:grpSp>
    <xdr:clientData/>
  </xdr:twoCellAnchor>
  <xdr:twoCellAnchor editAs="oneCell">
    <xdr:from>
      <xdr:col>2</xdr:col>
      <xdr:colOff>590550</xdr:colOff>
      <xdr:row>1</xdr:row>
      <xdr:rowOff>19050</xdr:rowOff>
    </xdr:from>
    <xdr:to>
      <xdr:col>2</xdr:col>
      <xdr:colOff>2057400</xdr:colOff>
      <xdr:row>4</xdr:row>
      <xdr:rowOff>180975</xdr:rowOff>
    </xdr:to>
    <xdr:pic>
      <xdr:nvPicPr>
        <xdr:cNvPr id="5" name="Immagine 4"/>
        <xdr:cNvPicPr preferRelativeResize="1">
          <a:picLocks noChangeAspect="1"/>
        </xdr:cNvPicPr>
      </xdr:nvPicPr>
      <xdr:blipFill>
        <a:blip r:embed="rId2"/>
        <a:stretch>
          <a:fillRect/>
        </a:stretch>
      </xdr:blipFill>
      <xdr:spPr>
        <a:xfrm>
          <a:off x="952500" y="171450"/>
          <a:ext cx="1466850" cy="69532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66675</xdr:rowOff>
    </xdr:from>
    <xdr:to>
      <xdr:col>2</xdr:col>
      <xdr:colOff>485775</xdr:colOff>
      <xdr:row>4</xdr:row>
      <xdr:rowOff>123825</xdr:rowOff>
    </xdr:to>
    <xdr:grpSp>
      <xdr:nvGrpSpPr>
        <xdr:cNvPr id="2" name="Group 1">
          <a:hlinkClick r:id="rId1"/>
        </xdr:cNvPr>
        <xdr:cNvGrpSpPr>
          <a:grpSpLocks noChangeAspect="1"/>
        </xdr:cNvGrpSpPr>
      </xdr:nvGrpSpPr>
      <xdr:grpSpPr>
        <a:xfrm>
          <a:off x="371475" y="219075"/>
          <a:ext cx="476250" cy="590550"/>
          <a:chOff x="12409715" y="272142"/>
          <a:chExt cx="720000" cy="720000"/>
        </a:xfrm>
      </xdr:grpSpPr>
      <xdr:sp macro="" textlink="">
        <xdr:nvSpPr>
          <xdr:cNvPr id="3" name="Rettangolo con angoli arrotondati in diagonale 102"/>
          <xdr:cNvSpPr/>
        </xdr:nvSpPr>
        <xdr:spPr>
          <a:xfrm>
            <a:off x="12409715" y="272142"/>
            <a:ext cx="720000" cy="720000"/>
          </a:xfrm>
          <a:prstGeom prst="round2DiagRect">
            <a:avLst>
              <a:gd name="adj1" fmla="val 4805"/>
              <a:gd name="adj2" fmla="val 0"/>
            </a:avLst>
          </a:prstGeom>
          <a:solidFill>
            <a:srgbClr val="FFFFFF"/>
          </a:solidFill>
          <a:ln w="12700" cap="rnd">
            <a:solidFill>
              <a:srgbClr val="00599F"/>
            </a:solidFill>
            <a:prstDash val="sysDot"/>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tIns="432000" rtlCol="0" anchor="t" anchorCtr="0"/>
          <a:lstStyle>
            <a:defPPr>
              <a:defRPr lang="de-DE"/>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nSpc>
                <a:spcPts val="950"/>
              </a:lnSpc>
            </a:pPr>
            <a:endParaRPr lang="it-IT" sz="800"/>
          </a:p>
        </xdr:txBody>
      </xdr:sp>
      <xdr:sp macro="" textlink="">
        <xdr:nvSpPr>
          <xdr:cNvPr id="4" name="Freeform 9"/>
          <xdr:cNvSpPr>
            <a:spLocks/>
          </xdr:cNvSpPr>
        </xdr:nvSpPr>
        <xdr:spPr bwMode="auto">
          <a:xfrm flipH="1">
            <a:off x="12532115" y="408222"/>
            <a:ext cx="548100" cy="479880"/>
          </a:xfrm>
          <a:custGeom>
            <a:avLst/>
            <a:gdLst>
              <a:gd name="T0" fmla="*/ 355 w 399"/>
              <a:gd name="T1" fmla="*/ 131 h 349"/>
              <a:gd name="T2" fmla="*/ 225 w 399"/>
              <a:gd name="T3" fmla="*/ 0 h 349"/>
              <a:gd name="T4" fmla="*/ 225 w 399"/>
              <a:gd name="T5" fmla="*/ 87 h 349"/>
              <a:gd name="T6" fmla="*/ 283 w 399"/>
              <a:gd name="T7" fmla="*/ 144 h 349"/>
              <a:gd name="T8" fmla="*/ 0 w 399"/>
              <a:gd name="T9" fmla="*/ 144 h 349"/>
              <a:gd name="T10" fmla="*/ 77 w 399"/>
              <a:gd name="T11" fmla="*/ 204 h 349"/>
              <a:gd name="T12" fmla="*/ 282 w 399"/>
              <a:gd name="T13" fmla="*/ 204 h 349"/>
              <a:gd name="T14" fmla="*/ 281 w 399"/>
              <a:gd name="T15" fmla="*/ 205 h 349"/>
              <a:gd name="T16" fmla="*/ 225 w 399"/>
              <a:gd name="T17" fmla="*/ 262 h 349"/>
              <a:gd name="T18" fmla="*/ 225 w 399"/>
              <a:gd name="T19" fmla="*/ 349 h 349"/>
              <a:gd name="T20" fmla="*/ 355 w 399"/>
              <a:gd name="T21" fmla="*/ 218 h 349"/>
              <a:gd name="T22" fmla="*/ 399 w 399"/>
              <a:gd name="T23" fmla="*/ 174 h 349"/>
              <a:gd name="T24" fmla="*/ 355 w 399"/>
              <a:gd name="T25" fmla="*/ 131 h 3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h="349" w="399">
                <a:moveTo>
                  <a:pt x="355" y="131"/>
                </a:moveTo>
                <a:cubicBezTo>
                  <a:pt x="225" y="0"/>
                  <a:pt x="225" y="0"/>
                  <a:pt x="225" y="0"/>
                </a:cubicBezTo>
                <a:cubicBezTo>
                  <a:pt x="200" y="24"/>
                  <a:pt x="200" y="63"/>
                  <a:pt x="225" y="87"/>
                </a:cubicBezTo>
                <a:cubicBezTo>
                  <a:pt x="283" y="144"/>
                  <a:pt x="283" y="144"/>
                  <a:pt x="283" y="144"/>
                </a:cubicBezTo>
                <a:cubicBezTo>
                  <a:pt x="0" y="144"/>
                  <a:pt x="0" y="144"/>
                  <a:pt x="0" y="144"/>
                </a:cubicBezTo>
                <a:cubicBezTo>
                  <a:pt x="0" y="177"/>
                  <a:pt x="35" y="204"/>
                  <a:pt x="77" y="204"/>
                </a:cubicBezTo>
                <a:cubicBezTo>
                  <a:pt x="282" y="204"/>
                  <a:pt x="282" y="204"/>
                  <a:pt x="282" y="204"/>
                </a:cubicBezTo>
                <a:cubicBezTo>
                  <a:pt x="281" y="205"/>
                  <a:pt x="281" y="205"/>
                  <a:pt x="281" y="205"/>
                </a:cubicBezTo>
                <a:cubicBezTo>
                  <a:pt x="225" y="262"/>
                  <a:pt x="225" y="262"/>
                  <a:pt x="225" y="262"/>
                </a:cubicBezTo>
                <a:cubicBezTo>
                  <a:pt x="200" y="286"/>
                  <a:pt x="200" y="325"/>
                  <a:pt x="225" y="349"/>
                </a:cubicBezTo>
                <a:cubicBezTo>
                  <a:pt x="355" y="218"/>
                  <a:pt x="355" y="218"/>
                  <a:pt x="355" y="218"/>
                </a:cubicBezTo>
                <a:cubicBezTo>
                  <a:pt x="399" y="174"/>
                  <a:pt x="399" y="174"/>
                  <a:pt x="399" y="174"/>
                </a:cubicBezTo>
                <a:lnTo>
                  <a:pt x="355" y="131"/>
                </a:lnTo>
                <a:close/>
              </a:path>
            </a:pathLst>
          </a:custGeom>
          <a:solidFill>
            <a:srgbClr val="00599F"/>
          </a:solidFill>
          <a:ln>
            <a:solidFill>
              <a:srgbClr val="00599F"/>
            </a:solidFill>
            <a:headEnd type="none"/>
            <a:tailEnd type="none"/>
          </a:ln>
        </xdr:spPr>
        <xdr:txBody>
          <a:bodyPr vert="horz" wrap="square" lIns="91440" tIns="45720" rIns="91440" bIns="45720" numCol="1" anchor="t" anchorCtr="0" compatLnSpc="1">
            <a:prstTxWarp prst="textNoShape">
              <a:avLst/>
            </a:prstTxWarp>
          </a:bodyPr>
          <a:lstStyle>
            <a:defPPr>
              <a:defRPr lang="de-DE"/>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endParaRPr lang="it-IT"/>
          </a:p>
        </xdr:txBody>
      </xdr:sp>
    </xdr:grpSp>
    <xdr:clientData/>
  </xdr:twoCellAnchor>
  <xdr:twoCellAnchor editAs="oneCell">
    <xdr:from>
      <xdr:col>2</xdr:col>
      <xdr:colOff>590550</xdr:colOff>
      <xdr:row>1</xdr:row>
      <xdr:rowOff>19050</xdr:rowOff>
    </xdr:from>
    <xdr:to>
      <xdr:col>2</xdr:col>
      <xdr:colOff>2057400</xdr:colOff>
      <xdr:row>4</xdr:row>
      <xdr:rowOff>180975</xdr:rowOff>
    </xdr:to>
    <xdr:pic>
      <xdr:nvPicPr>
        <xdr:cNvPr id="5" name="Immagine 4"/>
        <xdr:cNvPicPr preferRelativeResize="1">
          <a:picLocks noChangeAspect="1"/>
        </xdr:cNvPicPr>
      </xdr:nvPicPr>
      <xdr:blipFill>
        <a:blip r:embed="rId2"/>
        <a:stretch>
          <a:fillRect/>
        </a:stretch>
      </xdr:blipFill>
      <xdr:spPr>
        <a:xfrm>
          <a:off x="952500" y="171450"/>
          <a:ext cx="1466850" cy="69532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66675</xdr:rowOff>
    </xdr:from>
    <xdr:to>
      <xdr:col>2</xdr:col>
      <xdr:colOff>485775</xdr:colOff>
      <xdr:row>4</xdr:row>
      <xdr:rowOff>123825</xdr:rowOff>
    </xdr:to>
    <xdr:grpSp>
      <xdr:nvGrpSpPr>
        <xdr:cNvPr id="2" name="Group 1">
          <a:hlinkClick r:id="rId1"/>
        </xdr:cNvPr>
        <xdr:cNvGrpSpPr>
          <a:grpSpLocks noChangeAspect="1"/>
        </xdr:cNvGrpSpPr>
      </xdr:nvGrpSpPr>
      <xdr:grpSpPr>
        <a:xfrm>
          <a:off x="371475" y="219075"/>
          <a:ext cx="476250" cy="590550"/>
          <a:chOff x="12409715" y="272142"/>
          <a:chExt cx="720000" cy="720000"/>
        </a:xfrm>
      </xdr:grpSpPr>
      <xdr:sp macro="" textlink="">
        <xdr:nvSpPr>
          <xdr:cNvPr id="3" name="Rettangolo con angoli arrotondati in diagonale 102"/>
          <xdr:cNvSpPr/>
        </xdr:nvSpPr>
        <xdr:spPr>
          <a:xfrm>
            <a:off x="12409715" y="272142"/>
            <a:ext cx="720000" cy="720000"/>
          </a:xfrm>
          <a:prstGeom prst="round2DiagRect">
            <a:avLst>
              <a:gd name="adj1" fmla="val 4805"/>
              <a:gd name="adj2" fmla="val 0"/>
            </a:avLst>
          </a:prstGeom>
          <a:solidFill>
            <a:srgbClr val="FFFFFF"/>
          </a:solidFill>
          <a:ln w="12700" cap="rnd">
            <a:solidFill>
              <a:srgbClr val="00599F"/>
            </a:solidFill>
            <a:prstDash val="sysDot"/>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tIns="432000" rtlCol="0" anchor="t" anchorCtr="0"/>
          <a:lstStyle>
            <a:defPPr>
              <a:defRPr lang="de-DE"/>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nSpc>
                <a:spcPts val="950"/>
              </a:lnSpc>
            </a:pPr>
            <a:endParaRPr lang="it-IT" sz="800"/>
          </a:p>
        </xdr:txBody>
      </xdr:sp>
      <xdr:sp macro="" textlink="">
        <xdr:nvSpPr>
          <xdr:cNvPr id="4" name="Freeform 9"/>
          <xdr:cNvSpPr>
            <a:spLocks/>
          </xdr:cNvSpPr>
        </xdr:nvSpPr>
        <xdr:spPr bwMode="auto">
          <a:xfrm flipH="1">
            <a:off x="12532115" y="408222"/>
            <a:ext cx="548100" cy="479880"/>
          </a:xfrm>
          <a:custGeom>
            <a:avLst/>
            <a:gdLst>
              <a:gd name="T0" fmla="*/ 355 w 399"/>
              <a:gd name="T1" fmla="*/ 131 h 349"/>
              <a:gd name="T2" fmla="*/ 225 w 399"/>
              <a:gd name="T3" fmla="*/ 0 h 349"/>
              <a:gd name="T4" fmla="*/ 225 w 399"/>
              <a:gd name="T5" fmla="*/ 87 h 349"/>
              <a:gd name="T6" fmla="*/ 283 w 399"/>
              <a:gd name="T7" fmla="*/ 144 h 349"/>
              <a:gd name="T8" fmla="*/ 0 w 399"/>
              <a:gd name="T9" fmla="*/ 144 h 349"/>
              <a:gd name="T10" fmla="*/ 77 w 399"/>
              <a:gd name="T11" fmla="*/ 204 h 349"/>
              <a:gd name="T12" fmla="*/ 282 w 399"/>
              <a:gd name="T13" fmla="*/ 204 h 349"/>
              <a:gd name="T14" fmla="*/ 281 w 399"/>
              <a:gd name="T15" fmla="*/ 205 h 349"/>
              <a:gd name="T16" fmla="*/ 225 w 399"/>
              <a:gd name="T17" fmla="*/ 262 h 349"/>
              <a:gd name="T18" fmla="*/ 225 w 399"/>
              <a:gd name="T19" fmla="*/ 349 h 349"/>
              <a:gd name="T20" fmla="*/ 355 w 399"/>
              <a:gd name="T21" fmla="*/ 218 h 349"/>
              <a:gd name="T22" fmla="*/ 399 w 399"/>
              <a:gd name="T23" fmla="*/ 174 h 349"/>
              <a:gd name="T24" fmla="*/ 355 w 399"/>
              <a:gd name="T25" fmla="*/ 131 h 3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h="349" w="399">
                <a:moveTo>
                  <a:pt x="355" y="131"/>
                </a:moveTo>
                <a:cubicBezTo>
                  <a:pt x="225" y="0"/>
                  <a:pt x="225" y="0"/>
                  <a:pt x="225" y="0"/>
                </a:cubicBezTo>
                <a:cubicBezTo>
                  <a:pt x="200" y="24"/>
                  <a:pt x="200" y="63"/>
                  <a:pt x="225" y="87"/>
                </a:cubicBezTo>
                <a:cubicBezTo>
                  <a:pt x="283" y="144"/>
                  <a:pt x="283" y="144"/>
                  <a:pt x="283" y="144"/>
                </a:cubicBezTo>
                <a:cubicBezTo>
                  <a:pt x="0" y="144"/>
                  <a:pt x="0" y="144"/>
                  <a:pt x="0" y="144"/>
                </a:cubicBezTo>
                <a:cubicBezTo>
                  <a:pt x="0" y="177"/>
                  <a:pt x="35" y="204"/>
                  <a:pt x="77" y="204"/>
                </a:cubicBezTo>
                <a:cubicBezTo>
                  <a:pt x="282" y="204"/>
                  <a:pt x="282" y="204"/>
                  <a:pt x="282" y="204"/>
                </a:cubicBezTo>
                <a:cubicBezTo>
                  <a:pt x="281" y="205"/>
                  <a:pt x="281" y="205"/>
                  <a:pt x="281" y="205"/>
                </a:cubicBezTo>
                <a:cubicBezTo>
                  <a:pt x="225" y="262"/>
                  <a:pt x="225" y="262"/>
                  <a:pt x="225" y="262"/>
                </a:cubicBezTo>
                <a:cubicBezTo>
                  <a:pt x="200" y="286"/>
                  <a:pt x="200" y="325"/>
                  <a:pt x="225" y="349"/>
                </a:cubicBezTo>
                <a:cubicBezTo>
                  <a:pt x="355" y="218"/>
                  <a:pt x="355" y="218"/>
                  <a:pt x="355" y="218"/>
                </a:cubicBezTo>
                <a:cubicBezTo>
                  <a:pt x="399" y="174"/>
                  <a:pt x="399" y="174"/>
                  <a:pt x="399" y="174"/>
                </a:cubicBezTo>
                <a:lnTo>
                  <a:pt x="355" y="131"/>
                </a:lnTo>
                <a:close/>
              </a:path>
            </a:pathLst>
          </a:custGeom>
          <a:solidFill>
            <a:srgbClr val="00599F"/>
          </a:solidFill>
          <a:ln>
            <a:solidFill>
              <a:srgbClr val="00599F"/>
            </a:solidFill>
            <a:headEnd type="none"/>
            <a:tailEnd type="none"/>
          </a:ln>
        </xdr:spPr>
        <xdr:txBody>
          <a:bodyPr vert="horz" wrap="square" lIns="91440" tIns="45720" rIns="91440" bIns="45720" numCol="1" anchor="t" anchorCtr="0" compatLnSpc="1">
            <a:prstTxWarp prst="textNoShape">
              <a:avLst/>
            </a:prstTxWarp>
          </a:bodyPr>
          <a:lstStyle>
            <a:defPPr>
              <a:defRPr lang="de-DE"/>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endParaRPr lang="it-IT"/>
          </a:p>
        </xdr:txBody>
      </xdr:sp>
    </xdr:grpSp>
    <xdr:clientData/>
  </xdr:twoCellAnchor>
  <xdr:twoCellAnchor editAs="oneCell">
    <xdr:from>
      <xdr:col>2</xdr:col>
      <xdr:colOff>590550</xdr:colOff>
      <xdr:row>1</xdr:row>
      <xdr:rowOff>19050</xdr:rowOff>
    </xdr:from>
    <xdr:to>
      <xdr:col>2</xdr:col>
      <xdr:colOff>2057400</xdr:colOff>
      <xdr:row>4</xdr:row>
      <xdr:rowOff>180975</xdr:rowOff>
    </xdr:to>
    <xdr:pic>
      <xdr:nvPicPr>
        <xdr:cNvPr id="5" name="Immagine 4"/>
        <xdr:cNvPicPr preferRelativeResize="1">
          <a:picLocks noChangeAspect="1"/>
        </xdr:cNvPicPr>
      </xdr:nvPicPr>
      <xdr:blipFill>
        <a:blip r:embed="rId2"/>
        <a:stretch>
          <a:fillRect/>
        </a:stretch>
      </xdr:blipFill>
      <xdr:spPr>
        <a:xfrm>
          <a:off x="952500" y="171450"/>
          <a:ext cx="1466850" cy="69532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66675</xdr:rowOff>
    </xdr:from>
    <xdr:to>
      <xdr:col>2</xdr:col>
      <xdr:colOff>485775</xdr:colOff>
      <xdr:row>4</xdr:row>
      <xdr:rowOff>123825</xdr:rowOff>
    </xdr:to>
    <xdr:grpSp>
      <xdr:nvGrpSpPr>
        <xdr:cNvPr id="2" name="Group 1">
          <a:hlinkClick r:id="rId1"/>
        </xdr:cNvPr>
        <xdr:cNvGrpSpPr>
          <a:grpSpLocks noChangeAspect="1"/>
        </xdr:cNvGrpSpPr>
      </xdr:nvGrpSpPr>
      <xdr:grpSpPr>
        <a:xfrm>
          <a:off x="371475" y="219075"/>
          <a:ext cx="476250" cy="590550"/>
          <a:chOff x="12409715" y="272142"/>
          <a:chExt cx="720000" cy="720000"/>
        </a:xfrm>
      </xdr:grpSpPr>
      <xdr:sp macro="" textlink="">
        <xdr:nvSpPr>
          <xdr:cNvPr id="3" name="Rettangolo con angoli arrotondati in diagonale 102"/>
          <xdr:cNvSpPr/>
        </xdr:nvSpPr>
        <xdr:spPr>
          <a:xfrm>
            <a:off x="12409715" y="272142"/>
            <a:ext cx="720000" cy="720000"/>
          </a:xfrm>
          <a:prstGeom prst="round2DiagRect">
            <a:avLst>
              <a:gd name="adj1" fmla="val 4805"/>
              <a:gd name="adj2" fmla="val 0"/>
            </a:avLst>
          </a:prstGeom>
          <a:solidFill>
            <a:srgbClr val="FFFFFF"/>
          </a:solidFill>
          <a:ln w="12700" cap="rnd">
            <a:solidFill>
              <a:srgbClr val="00599F"/>
            </a:solidFill>
            <a:prstDash val="sysDot"/>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tIns="432000" rtlCol="0" anchor="t" anchorCtr="0"/>
          <a:lstStyle>
            <a:defPPr>
              <a:defRPr lang="de-DE"/>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nSpc>
                <a:spcPts val="950"/>
              </a:lnSpc>
            </a:pPr>
            <a:endParaRPr lang="it-IT" sz="800"/>
          </a:p>
        </xdr:txBody>
      </xdr:sp>
      <xdr:sp macro="" textlink="">
        <xdr:nvSpPr>
          <xdr:cNvPr id="4" name="Freeform 9"/>
          <xdr:cNvSpPr>
            <a:spLocks/>
          </xdr:cNvSpPr>
        </xdr:nvSpPr>
        <xdr:spPr bwMode="auto">
          <a:xfrm flipH="1">
            <a:off x="12532115" y="408222"/>
            <a:ext cx="548100" cy="479880"/>
          </a:xfrm>
          <a:custGeom>
            <a:avLst/>
            <a:gdLst>
              <a:gd name="T0" fmla="*/ 355 w 399"/>
              <a:gd name="T1" fmla="*/ 131 h 349"/>
              <a:gd name="T2" fmla="*/ 225 w 399"/>
              <a:gd name="T3" fmla="*/ 0 h 349"/>
              <a:gd name="T4" fmla="*/ 225 w 399"/>
              <a:gd name="T5" fmla="*/ 87 h 349"/>
              <a:gd name="T6" fmla="*/ 283 w 399"/>
              <a:gd name="T7" fmla="*/ 144 h 349"/>
              <a:gd name="T8" fmla="*/ 0 w 399"/>
              <a:gd name="T9" fmla="*/ 144 h 349"/>
              <a:gd name="T10" fmla="*/ 77 w 399"/>
              <a:gd name="T11" fmla="*/ 204 h 349"/>
              <a:gd name="T12" fmla="*/ 282 w 399"/>
              <a:gd name="T13" fmla="*/ 204 h 349"/>
              <a:gd name="T14" fmla="*/ 281 w 399"/>
              <a:gd name="T15" fmla="*/ 205 h 349"/>
              <a:gd name="T16" fmla="*/ 225 w 399"/>
              <a:gd name="T17" fmla="*/ 262 h 349"/>
              <a:gd name="T18" fmla="*/ 225 w 399"/>
              <a:gd name="T19" fmla="*/ 349 h 349"/>
              <a:gd name="T20" fmla="*/ 355 w 399"/>
              <a:gd name="T21" fmla="*/ 218 h 349"/>
              <a:gd name="T22" fmla="*/ 399 w 399"/>
              <a:gd name="T23" fmla="*/ 174 h 349"/>
              <a:gd name="T24" fmla="*/ 355 w 399"/>
              <a:gd name="T25" fmla="*/ 131 h 3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h="349" w="399">
                <a:moveTo>
                  <a:pt x="355" y="131"/>
                </a:moveTo>
                <a:cubicBezTo>
                  <a:pt x="225" y="0"/>
                  <a:pt x="225" y="0"/>
                  <a:pt x="225" y="0"/>
                </a:cubicBezTo>
                <a:cubicBezTo>
                  <a:pt x="200" y="24"/>
                  <a:pt x="200" y="63"/>
                  <a:pt x="225" y="87"/>
                </a:cubicBezTo>
                <a:cubicBezTo>
                  <a:pt x="283" y="144"/>
                  <a:pt x="283" y="144"/>
                  <a:pt x="283" y="144"/>
                </a:cubicBezTo>
                <a:cubicBezTo>
                  <a:pt x="0" y="144"/>
                  <a:pt x="0" y="144"/>
                  <a:pt x="0" y="144"/>
                </a:cubicBezTo>
                <a:cubicBezTo>
                  <a:pt x="0" y="177"/>
                  <a:pt x="35" y="204"/>
                  <a:pt x="77" y="204"/>
                </a:cubicBezTo>
                <a:cubicBezTo>
                  <a:pt x="282" y="204"/>
                  <a:pt x="282" y="204"/>
                  <a:pt x="282" y="204"/>
                </a:cubicBezTo>
                <a:cubicBezTo>
                  <a:pt x="281" y="205"/>
                  <a:pt x="281" y="205"/>
                  <a:pt x="281" y="205"/>
                </a:cubicBezTo>
                <a:cubicBezTo>
                  <a:pt x="225" y="262"/>
                  <a:pt x="225" y="262"/>
                  <a:pt x="225" y="262"/>
                </a:cubicBezTo>
                <a:cubicBezTo>
                  <a:pt x="200" y="286"/>
                  <a:pt x="200" y="325"/>
                  <a:pt x="225" y="349"/>
                </a:cubicBezTo>
                <a:cubicBezTo>
                  <a:pt x="355" y="218"/>
                  <a:pt x="355" y="218"/>
                  <a:pt x="355" y="218"/>
                </a:cubicBezTo>
                <a:cubicBezTo>
                  <a:pt x="399" y="174"/>
                  <a:pt x="399" y="174"/>
                  <a:pt x="399" y="174"/>
                </a:cubicBezTo>
                <a:lnTo>
                  <a:pt x="355" y="131"/>
                </a:lnTo>
                <a:close/>
              </a:path>
            </a:pathLst>
          </a:custGeom>
          <a:solidFill>
            <a:srgbClr val="00599F"/>
          </a:solidFill>
          <a:ln>
            <a:solidFill>
              <a:srgbClr val="00599F"/>
            </a:solidFill>
            <a:headEnd type="none"/>
            <a:tailEnd type="none"/>
          </a:ln>
        </xdr:spPr>
        <xdr:txBody>
          <a:bodyPr vert="horz" wrap="square" lIns="91440" tIns="45720" rIns="91440" bIns="45720" numCol="1" anchor="t" anchorCtr="0" compatLnSpc="1">
            <a:prstTxWarp prst="textNoShape">
              <a:avLst/>
            </a:prstTxWarp>
          </a:bodyPr>
          <a:lstStyle>
            <a:defPPr>
              <a:defRPr lang="de-DE"/>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endParaRPr lang="it-IT"/>
          </a:p>
        </xdr:txBody>
      </xdr:sp>
    </xdr:grpSp>
    <xdr:clientData/>
  </xdr:twoCellAnchor>
  <xdr:twoCellAnchor editAs="oneCell">
    <xdr:from>
      <xdr:col>2</xdr:col>
      <xdr:colOff>590550</xdr:colOff>
      <xdr:row>1</xdr:row>
      <xdr:rowOff>19050</xdr:rowOff>
    </xdr:from>
    <xdr:to>
      <xdr:col>2</xdr:col>
      <xdr:colOff>2057400</xdr:colOff>
      <xdr:row>4</xdr:row>
      <xdr:rowOff>180975</xdr:rowOff>
    </xdr:to>
    <xdr:pic>
      <xdr:nvPicPr>
        <xdr:cNvPr id="5" name="Immagine 4"/>
        <xdr:cNvPicPr preferRelativeResize="1">
          <a:picLocks noChangeAspect="1"/>
        </xdr:cNvPicPr>
      </xdr:nvPicPr>
      <xdr:blipFill>
        <a:blip r:embed="rId2"/>
        <a:stretch>
          <a:fillRect/>
        </a:stretch>
      </xdr:blipFill>
      <xdr:spPr>
        <a:xfrm>
          <a:off x="952500" y="171450"/>
          <a:ext cx="1466850" cy="695325"/>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66675</xdr:rowOff>
    </xdr:from>
    <xdr:to>
      <xdr:col>2</xdr:col>
      <xdr:colOff>485775</xdr:colOff>
      <xdr:row>4</xdr:row>
      <xdr:rowOff>123825</xdr:rowOff>
    </xdr:to>
    <xdr:grpSp>
      <xdr:nvGrpSpPr>
        <xdr:cNvPr id="2" name="Group 1">
          <a:hlinkClick r:id="rId1"/>
        </xdr:cNvPr>
        <xdr:cNvGrpSpPr>
          <a:grpSpLocks noChangeAspect="1"/>
        </xdr:cNvGrpSpPr>
      </xdr:nvGrpSpPr>
      <xdr:grpSpPr>
        <a:xfrm>
          <a:off x="371475" y="219075"/>
          <a:ext cx="476250" cy="590550"/>
          <a:chOff x="12409715" y="272142"/>
          <a:chExt cx="720000" cy="720000"/>
        </a:xfrm>
      </xdr:grpSpPr>
      <xdr:sp macro="" textlink="">
        <xdr:nvSpPr>
          <xdr:cNvPr id="3" name="Rettangolo con angoli arrotondati in diagonale 102"/>
          <xdr:cNvSpPr/>
        </xdr:nvSpPr>
        <xdr:spPr>
          <a:xfrm>
            <a:off x="12409715" y="272142"/>
            <a:ext cx="720000" cy="720000"/>
          </a:xfrm>
          <a:prstGeom prst="round2DiagRect">
            <a:avLst>
              <a:gd name="adj1" fmla="val 4805"/>
              <a:gd name="adj2" fmla="val 0"/>
            </a:avLst>
          </a:prstGeom>
          <a:solidFill>
            <a:srgbClr val="FFFFFF"/>
          </a:solidFill>
          <a:ln w="12700" cap="rnd">
            <a:solidFill>
              <a:srgbClr val="00599F"/>
            </a:solidFill>
            <a:prstDash val="sysDot"/>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tIns="432000" rtlCol="0" anchor="t" anchorCtr="0"/>
          <a:lstStyle>
            <a:defPPr>
              <a:defRPr lang="de-DE"/>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nSpc>
                <a:spcPts val="950"/>
              </a:lnSpc>
            </a:pPr>
            <a:endParaRPr lang="it-IT" sz="800"/>
          </a:p>
        </xdr:txBody>
      </xdr:sp>
      <xdr:sp macro="" textlink="">
        <xdr:nvSpPr>
          <xdr:cNvPr id="4" name="Freeform 9"/>
          <xdr:cNvSpPr>
            <a:spLocks/>
          </xdr:cNvSpPr>
        </xdr:nvSpPr>
        <xdr:spPr bwMode="auto">
          <a:xfrm flipH="1">
            <a:off x="12532115" y="408222"/>
            <a:ext cx="548100" cy="479880"/>
          </a:xfrm>
          <a:custGeom>
            <a:avLst/>
            <a:gdLst>
              <a:gd name="T0" fmla="*/ 355 w 399"/>
              <a:gd name="T1" fmla="*/ 131 h 349"/>
              <a:gd name="T2" fmla="*/ 225 w 399"/>
              <a:gd name="T3" fmla="*/ 0 h 349"/>
              <a:gd name="T4" fmla="*/ 225 w 399"/>
              <a:gd name="T5" fmla="*/ 87 h 349"/>
              <a:gd name="T6" fmla="*/ 283 w 399"/>
              <a:gd name="T7" fmla="*/ 144 h 349"/>
              <a:gd name="T8" fmla="*/ 0 w 399"/>
              <a:gd name="T9" fmla="*/ 144 h 349"/>
              <a:gd name="T10" fmla="*/ 77 w 399"/>
              <a:gd name="T11" fmla="*/ 204 h 349"/>
              <a:gd name="T12" fmla="*/ 282 w 399"/>
              <a:gd name="T13" fmla="*/ 204 h 349"/>
              <a:gd name="T14" fmla="*/ 281 w 399"/>
              <a:gd name="T15" fmla="*/ 205 h 349"/>
              <a:gd name="T16" fmla="*/ 225 w 399"/>
              <a:gd name="T17" fmla="*/ 262 h 349"/>
              <a:gd name="T18" fmla="*/ 225 w 399"/>
              <a:gd name="T19" fmla="*/ 349 h 349"/>
              <a:gd name="T20" fmla="*/ 355 w 399"/>
              <a:gd name="T21" fmla="*/ 218 h 349"/>
              <a:gd name="T22" fmla="*/ 399 w 399"/>
              <a:gd name="T23" fmla="*/ 174 h 349"/>
              <a:gd name="T24" fmla="*/ 355 w 399"/>
              <a:gd name="T25" fmla="*/ 131 h 3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h="349" w="399">
                <a:moveTo>
                  <a:pt x="355" y="131"/>
                </a:moveTo>
                <a:cubicBezTo>
                  <a:pt x="225" y="0"/>
                  <a:pt x="225" y="0"/>
                  <a:pt x="225" y="0"/>
                </a:cubicBezTo>
                <a:cubicBezTo>
                  <a:pt x="200" y="24"/>
                  <a:pt x="200" y="63"/>
                  <a:pt x="225" y="87"/>
                </a:cubicBezTo>
                <a:cubicBezTo>
                  <a:pt x="283" y="144"/>
                  <a:pt x="283" y="144"/>
                  <a:pt x="283" y="144"/>
                </a:cubicBezTo>
                <a:cubicBezTo>
                  <a:pt x="0" y="144"/>
                  <a:pt x="0" y="144"/>
                  <a:pt x="0" y="144"/>
                </a:cubicBezTo>
                <a:cubicBezTo>
                  <a:pt x="0" y="177"/>
                  <a:pt x="35" y="204"/>
                  <a:pt x="77" y="204"/>
                </a:cubicBezTo>
                <a:cubicBezTo>
                  <a:pt x="282" y="204"/>
                  <a:pt x="282" y="204"/>
                  <a:pt x="282" y="204"/>
                </a:cubicBezTo>
                <a:cubicBezTo>
                  <a:pt x="281" y="205"/>
                  <a:pt x="281" y="205"/>
                  <a:pt x="281" y="205"/>
                </a:cubicBezTo>
                <a:cubicBezTo>
                  <a:pt x="225" y="262"/>
                  <a:pt x="225" y="262"/>
                  <a:pt x="225" y="262"/>
                </a:cubicBezTo>
                <a:cubicBezTo>
                  <a:pt x="200" y="286"/>
                  <a:pt x="200" y="325"/>
                  <a:pt x="225" y="349"/>
                </a:cubicBezTo>
                <a:cubicBezTo>
                  <a:pt x="355" y="218"/>
                  <a:pt x="355" y="218"/>
                  <a:pt x="355" y="218"/>
                </a:cubicBezTo>
                <a:cubicBezTo>
                  <a:pt x="399" y="174"/>
                  <a:pt x="399" y="174"/>
                  <a:pt x="399" y="174"/>
                </a:cubicBezTo>
                <a:lnTo>
                  <a:pt x="355" y="131"/>
                </a:lnTo>
                <a:close/>
              </a:path>
            </a:pathLst>
          </a:custGeom>
          <a:solidFill>
            <a:srgbClr val="00599F"/>
          </a:solidFill>
          <a:ln>
            <a:solidFill>
              <a:srgbClr val="00599F"/>
            </a:solidFill>
            <a:headEnd type="none"/>
            <a:tailEnd type="none"/>
          </a:ln>
        </xdr:spPr>
        <xdr:txBody>
          <a:bodyPr vert="horz" wrap="square" lIns="91440" tIns="45720" rIns="91440" bIns="45720" numCol="1" anchor="t" anchorCtr="0" compatLnSpc="1">
            <a:prstTxWarp prst="textNoShape">
              <a:avLst/>
            </a:prstTxWarp>
          </a:bodyPr>
          <a:lstStyle>
            <a:defPPr>
              <a:defRPr lang="de-DE"/>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endParaRPr lang="it-IT"/>
          </a:p>
        </xdr:txBody>
      </xdr:sp>
    </xdr:grpSp>
    <xdr:clientData/>
  </xdr:twoCellAnchor>
  <xdr:twoCellAnchor editAs="oneCell">
    <xdr:from>
      <xdr:col>2</xdr:col>
      <xdr:colOff>590550</xdr:colOff>
      <xdr:row>1</xdr:row>
      <xdr:rowOff>19050</xdr:rowOff>
    </xdr:from>
    <xdr:to>
      <xdr:col>2</xdr:col>
      <xdr:colOff>2057400</xdr:colOff>
      <xdr:row>4</xdr:row>
      <xdr:rowOff>180975</xdr:rowOff>
    </xdr:to>
    <xdr:pic>
      <xdr:nvPicPr>
        <xdr:cNvPr id="5" name="Immagine 4"/>
        <xdr:cNvPicPr preferRelativeResize="1">
          <a:picLocks noChangeAspect="1"/>
        </xdr:cNvPicPr>
      </xdr:nvPicPr>
      <xdr:blipFill>
        <a:blip r:embed="rId2"/>
        <a:stretch>
          <a:fillRect/>
        </a:stretch>
      </xdr:blipFill>
      <xdr:spPr>
        <a:xfrm>
          <a:off x="952500" y="171450"/>
          <a:ext cx="1466850" cy="695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171450</xdr:colOff>
      <xdr:row>1</xdr:row>
      <xdr:rowOff>57150</xdr:rowOff>
    </xdr:from>
    <xdr:ext cx="2028825" cy="371475"/>
    <xdr:sp macro="" textlink="">
      <xdr:nvSpPr>
        <xdr:cNvPr id="3" name="TextBox 19"/>
        <xdr:cNvSpPr txBox="1"/>
      </xdr:nvSpPr>
      <xdr:spPr>
        <a:xfrm>
          <a:off x="390525" y="209550"/>
          <a:ext cx="2028825" cy="371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en-US" sz="1800" b="1">
              <a:solidFill>
                <a:schemeClr val="bg1"/>
              </a:solidFill>
              <a:latin typeface="+mn-lt"/>
            </a:rPr>
            <a:t>Glossary and Notes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9</xdr:row>
      <xdr:rowOff>66675</xdr:rowOff>
    </xdr:from>
    <xdr:to>
      <xdr:col>2</xdr:col>
      <xdr:colOff>133350</xdr:colOff>
      <xdr:row>9</xdr:row>
      <xdr:rowOff>142875</xdr:rowOff>
    </xdr:to>
    <xdr:sp macro="" textlink="">
      <xdr:nvSpPr>
        <xdr:cNvPr id="24" name="Oval 20"/>
        <xdr:cNvSpPr/>
      </xdr:nvSpPr>
      <xdr:spPr>
        <a:xfrm>
          <a:off x="495300" y="1762125"/>
          <a:ext cx="76200" cy="76200"/>
        </a:xfrm>
        <a:prstGeom prst="ellipse">
          <a:avLst/>
        </a:prstGeom>
        <a:solidFill>
          <a:srgbClr val="00599F"/>
        </a:solidFill>
        <a:ln>
          <a:solidFill>
            <a:schemeClr val="accent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2</xdr:col>
      <xdr:colOff>47625</xdr:colOff>
      <xdr:row>40</xdr:row>
      <xdr:rowOff>104775</xdr:rowOff>
    </xdr:from>
    <xdr:to>
      <xdr:col>2</xdr:col>
      <xdr:colOff>1047750</xdr:colOff>
      <xdr:row>42</xdr:row>
      <xdr:rowOff>28575</xdr:rowOff>
    </xdr:to>
    <xdr:grpSp>
      <xdr:nvGrpSpPr>
        <xdr:cNvPr id="6" name="Gruppo 5"/>
        <xdr:cNvGrpSpPr/>
      </xdr:nvGrpSpPr>
      <xdr:grpSpPr>
        <a:xfrm>
          <a:off x="485775" y="7448550"/>
          <a:ext cx="1000125" cy="304800"/>
          <a:chOff x="10333164" y="5268980"/>
          <a:chExt cx="954953" cy="290271"/>
        </a:xfrm>
      </xdr:grpSpPr>
      <xdr:pic>
        <xdr:nvPicPr>
          <xdr:cNvPr id="7" name="Elemento grafico 58" descr="Apri cartella">
            <a:hlinkClick r:id="rId5"/>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0333164" y="5268980"/>
            <a:ext cx="290306" cy="290271"/>
          </a:xfrm>
          <a:prstGeom prst="rect">
            <a:avLst/>
          </a:prstGeom>
          <a:ln>
            <a:noFill/>
          </a:ln>
        </xdr:spPr>
      </xdr:pic>
      <xdr:sp macro="" textlink="">
        <xdr:nvSpPr>
          <xdr:cNvPr id="8" name="CasellaDiTesto 7"/>
          <xdr:cNvSpPr txBox="1"/>
        </xdr:nvSpPr>
        <xdr:spPr>
          <a:xfrm>
            <a:off x="10630871" y="5287848"/>
            <a:ext cx="657246" cy="247166"/>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it-IT" sz="1050">
                <a:solidFill>
                  <a:schemeClr val="tx2"/>
                </a:solidFill>
                <a:latin typeface="Arial" panose="020B0604020202020204" pitchFamily="34" charset="0"/>
                <a:cs typeface="Arial" panose="020B0604020202020204" pitchFamily="34" charset="0"/>
              </a:rPr>
              <a:t>Reports</a:t>
            </a:r>
          </a:p>
        </xdr:txBody>
      </xdr:sp>
    </xdr:grpSp>
    <xdr:clientData/>
  </xdr:twoCellAnchor>
  <xdr:twoCellAnchor>
    <xdr:from>
      <xdr:col>2</xdr:col>
      <xdr:colOff>57150</xdr:colOff>
      <xdr:row>38</xdr:row>
      <xdr:rowOff>180975</xdr:rowOff>
    </xdr:from>
    <xdr:to>
      <xdr:col>2</xdr:col>
      <xdr:colOff>314325</xdr:colOff>
      <xdr:row>40</xdr:row>
      <xdr:rowOff>57150</xdr:rowOff>
    </xdr:to>
    <xdr:pic>
      <xdr:nvPicPr>
        <xdr:cNvPr id="10" name="Elemento grafico 62" descr="Mondo">
          <a:hlinkClick r:id="rId8"/>
        </xdr:cNvPr>
        <xdr:cNvPicPr preferRelativeResize="1">
          <a:picLocks noChangeAspect="1"/>
        </xdr:cNvPicPr>
      </xdr:nvPicPr>
      <xdr:blipFill>
        <a:blip r:embed="rId6">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6"/>
            </a:ext>
          </a:extLst>
        </a:blip>
        <a:stretch>
          <a:fillRect/>
        </a:stretch>
      </xdr:blipFill>
      <xdr:spPr>
        <a:xfrm>
          <a:off x="495300" y="7143750"/>
          <a:ext cx="257175" cy="257175"/>
        </a:xfrm>
        <a:prstGeom prst="rect">
          <a:avLst/>
        </a:prstGeom>
        <a:ln>
          <a:noFill/>
        </a:ln>
      </xdr:spPr>
    </xdr:pic>
    <xdr:clientData/>
  </xdr:twoCellAnchor>
  <xdr:twoCellAnchor>
    <xdr:from>
      <xdr:col>2</xdr:col>
      <xdr:colOff>47625</xdr:colOff>
      <xdr:row>37</xdr:row>
      <xdr:rowOff>76200</xdr:rowOff>
    </xdr:from>
    <xdr:to>
      <xdr:col>2</xdr:col>
      <xdr:colOff>304800</xdr:colOff>
      <xdr:row>38</xdr:row>
      <xdr:rowOff>142875</xdr:rowOff>
    </xdr:to>
    <xdr:pic>
      <xdr:nvPicPr>
        <xdr:cNvPr id="11" name="Elemento grafico 64" descr="Busta"/>
        <xdr:cNvPicPr preferRelativeResize="1">
          <a:picLocks noChangeAspect="1"/>
        </xdr:cNvPicPr>
      </xdr:nvPicPr>
      <xdr:blipFill>
        <a:blip r:embed="rId9">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8"/>
            </a:ext>
          </a:extLst>
        </a:blip>
        <a:stretch>
          <a:fillRect/>
        </a:stretch>
      </xdr:blipFill>
      <xdr:spPr>
        <a:xfrm>
          <a:off x="485775" y="6848475"/>
          <a:ext cx="257175" cy="257175"/>
        </a:xfrm>
        <a:prstGeom prst="rect">
          <a:avLst/>
        </a:prstGeom>
        <a:ln>
          <a:noFill/>
        </a:ln>
      </xdr:spPr>
    </xdr:pic>
    <xdr:clientData/>
  </xdr:twoCellAnchor>
  <xdr:twoCellAnchor>
    <xdr:from>
      <xdr:col>2</xdr:col>
      <xdr:colOff>47625</xdr:colOff>
      <xdr:row>36</xdr:row>
      <xdr:rowOff>28575</xdr:rowOff>
    </xdr:from>
    <xdr:to>
      <xdr:col>2</xdr:col>
      <xdr:colOff>304800</xdr:colOff>
      <xdr:row>37</xdr:row>
      <xdr:rowOff>57150</xdr:rowOff>
    </xdr:to>
    <xdr:pic>
      <xdr:nvPicPr>
        <xdr:cNvPr id="12" name="Elemento grafico 66" descr="Telefono"/>
        <xdr:cNvPicPr preferRelativeResize="1">
          <a:picLocks noChangeAspect="1"/>
        </xdr:cNvPicPr>
      </xdr:nvPicPr>
      <xdr:blipFill>
        <a:blip r:embed="rId10">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0"/>
            </a:ext>
          </a:extLst>
        </a:blip>
        <a:stretch>
          <a:fillRect/>
        </a:stretch>
      </xdr:blipFill>
      <xdr:spPr>
        <a:xfrm>
          <a:off x="485775" y="6610350"/>
          <a:ext cx="257175" cy="219075"/>
        </a:xfrm>
        <a:prstGeom prst="rect">
          <a:avLst/>
        </a:prstGeom>
        <a:ln>
          <a:noFill/>
        </a:ln>
      </xdr:spPr>
    </xdr:pic>
    <xdr:clientData/>
  </xdr:twoCellAnchor>
  <xdr:twoCellAnchor>
    <xdr:from>
      <xdr:col>2</xdr:col>
      <xdr:colOff>342900</xdr:colOff>
      <xdr:row>37</xdr:row>
      <xdr:rowOff>76200</xdr:rowOff>
    </xdr:from>
    <xdr:to>
      <xdr:col>2</xdr:col>
      <xdr:colOff>2362200</xdr:colOff>
      <xdr:row>39</xdr:row>
      <xdr:rowOff>0</xdr:rowOff>
    </xdr:to>
    <xdr:sp macro="" textlink="">
      <xdr:nvSpPr>
        <xdr:cNvPr id="13" name="CasellaDiTesto 12">
          <a:hlinkClick r:id="rId11"/>
        </xdr:cNvPr>
        <xdr:cNvSpPr txBox="1"/>
      </xdr:nvSpPr>
      <xdr:spPr>
        <a:xfrm>
          <a:off x="781050" y="6848475"/>
          <a:ext cx="201930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it-IT" sz="1050">
              <a:solidFill>
                <a:schemeClr val="tx2"/>
              </a:solidFill>
              <a:latin typeface="Arial" panose="020B0604020202020204" pitchFamily="34" charset="0"/>
              <a:cs typeface="Arial" panose="020B0604020202020204" pitchFamily="34" charset="0"/>
            </a:rPr>
            <a:t>investor.relations@fnmgroup.it</a:t>
          </a:r>
        </a:p>
      </xdr:txBody>
    </xdr:sp>
    <xdr:clientData/>
  </xdr:twoCellAnchor>
  <xdr:twoCellAnchor>
    <xdr:from>
      <xdr:col>2</xdr:col>
      <xdr:colOff>342900</xdr:colOff>
      <xdr:row>36</xdr:row>
      <xdr:rowOff>28575</xdr:rowOff>
    </xdr:from>
    <xdr:to>
      <xdr:col>2</xdr:col>
      <xdr:colOff>1733550</xdr:colOff>
      <xdr:row>37</xdr:row>
      <xdr:rowOff>57150</xdr:rowOff>
    </xdr:to>
    <xdr:sp macro="" textlink="">
      <xdr:nvSpPr>
        <xdr:cNvPr id="14" name="CasellaDiTesto 13"/>
        <xdr:cNvSpPr txBox="1"/>
      </xdr:nvSpPr>
      <xdr:spPr>
        <a:xfrm>
          <a:off x="781050" y="6610350"/>
          <a:ext cx="1390650" cy="2190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it-IT" sz="1050">
              <a:solidFill>
                <a:schemeClr val="tx2"/>
              </a:solidFill>
              <a:latin typeface="Arial" panose="020B0604020202020204" pitchFamily="34" charset="0"/>
              <a:cs typeface="Arial" panose="020B0604020202020204" pitchFamily="34" charset="0"/>
            </a:rPr>
            <a:t>+39 02</a:t>
          </a:r>
          <a:r>
            <a:rPr lang="it-IT" sz="1050" baseline="0">
              <a:solidFill>
                <a:schemeClr val="tx2"/>
              </a:solidFill>
              <a:latin typeface="Arial" panose="020B0604020202020204" pitchFamily="34" charset="0"/>
              <a:cs typeface="Arial" panose="020B0604020202020204" pitchFamily="34" charset="0"/>
            </a:rPr>
            <a:t> </a:t>
          </a:r>
          <a:r>
            <a:rPr lang="it-IT" sz="1050">
              <a:solidFill>
                <a:schemeClr val="tx2"/>
              </a:solidFill>
              <a:latin typeface="Arial" panose="020B0604020202020204" pitchFamily="34" charset="0"/>
              <a:cs typeface="Arial" panose="020B0604020202020204" pitchFamily="34" charset="0"/>
            </a:rPr>
            <a:t>85114302</a:t>
          </a:r>
        </a:p>
      </xdr:txBody>
    </xdr:sp>
    <xdr:clientData/>
  </xdr:twoCellAnchor>
  <xdr:twoCellAnchor>
    <xdr:from>
      <xdr:col>2</xdr:col>
      <xdr:colOff>342900</xdr:colOff>
      <xdr:row>38</xdr:row>
      <xdr:rowOff>171450</xdr:rowOff>
    </xdr:from>
    <xdr:to>
      <xdr:col>2</xdr:col>
      <xdr:colOff>2314575</xdr:colOff>
      <xdr:row>40</xdr:row>
      <xdr:rowOff>57150</xdr:rowOff>
    </xdr:to>
    <xdr:sp macro="" textlink="">
      <xdr:nvSpPr>
        <xdr:cNvPr id="15" name="CasellaDiTesto 14"/>
        <xdr:cNvSpPr txBox="1"/>
      </xdr:nvSpPr>
      <xdr:spPr>
        <a:xfrm>
          <a:off x="781050" y="7134225"/>
          <a:ext cx="19716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it-IT" sz="1050">
              <a:solidFill>
                <a:schemeClr val="tx2"/>
              </a:solidFill>
              <a:latin typeface="Arial" panose="020B0604020202020204" pitchFamily="34" charset="0"/>
              <a:cs typeface="Arial" panose="020B0604020202020204" pitchFamily="34" charset="0"/>
            </a:rPr>
            <a:t>IR Website</a:t>
          </a:r>
        </a:p>
      </xdr:txBody>
    </xdr:sp>
    <xdr:clientData/>
  </xdr:twoCellAnchor>
  <xdr:oneCellAnchor>
    <xdr:from>
      <xdr:col>1</xdr:col>
      <xdr:colOff>200025</xdr:colOff>
      <xdr:row>1</xdr:row>
      <xdr:rowOff>38100</xdr:rowOff>
    </xdr:from>
    <xdr:ext cx="714375" cy="371475"/>
    <xdr:sp macro="" textlink="">
      <xdr:nvSpPr>
        <xdr:cNvPr id="19" name="TextBox 19"/>
        <xdr:cNvSpPr txBox="1"/>
      </xdr:nvSpPr>
      <xdr:spPr>
        <a:xfrm>
          <a:off x="419100" y="190500"/>
          <a:ext cx="714375" cy="371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en-US" sz="1800" b="1">
              <a:solidFill>
                <a:schemeClr val="bg1"/>
              </a:solidFill>
              <a:latin typeface="+mn-lt"/>
            </a:rPr>
            <a:t>Index</a:t>
          </a:r>
        </a:p>
      </xdr:txBody>
    </xdr:sp>
    <xdr:clientData/>
  </xdr:oneCellAnchor>
  <xdr:twoCellAnchor>
    <xdr:from>
      <xdr:col>2</xdr:col>
      <xdr:colOff>57150</xdr:colOff>
      <xdr:row>8</xdr:row>
      <xdr:rowOff>66675</xdr:rowOff>
    </xdr:from>
    <xdr:to>
      <xdr:col>2</xdr:col>
      <xdr:colOff>133350</xdr:colOff>
      <xdr:row>8</xdr:row>
      <xdr:rowOff>142875</xdr:rowOff>
    </xdr:to>
    <xdr:sp macro="" textlink="">
      <xdr:nvSpPr>
        <xdr:cNvPr id="16" name="Oval 20"/>
        <xdr:cNvSpPr/>
      </xdr:nvSpPr>
      <xdr:spPr>
        <a:xfrm>
          <a:off x="495300" y="1571625"/>
          <a:ext cx="76200" cy="76200"/>
        </a:xfrm>
        <a:prstGeom prst="ellipse">
          <a:avLst/>
        </a:prstGeom>
        <a:solidFill>
          <a:srgbClr val="00599F"/>
        </a:solidFill>
        <a:ln>
          <a:solidFill>
            <a:schemeClr val="accent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2</xdr:col>
      <xdr:colOff>57150</xdr:colOff>
      <xdr:row>7</xdr:row>
      <xdr:rowOff>66675</xdr:rowOff>
    </xdr:from>
    <xdr:to>
      <xdr:col>2</xdr:col>
      <xdr:colOff>133350</xdr:colOff>
      <xdr:row>7</xdr:row>
      <xdr:rowOff>142875</xdr:rowOff>
    </xdr:to>
    <xdr:sp macro="" textlink="">
      <xdr:nvSpPr>
        <xdr:cNvPr id="17" name="Oval 20"/>
        <xdr:cNvSpPr/>
      </xdr:nvSpPr>
      <xdr:spPr>
        <a:xfrm>
          <a:off x="495300" y="1381125"/>
          <a:ext cx="76200" cy="76200"/>
        </a:xfrm>
        <a:prstGeom prst="ellipse">
          <a:avLst/>
        </a:prstGeom>
        <a:solidFill>
          <a:srgbClr val="00599F"/>
        </a:solidFill>
        <a:ln>
          <a:solidFill>
            <a:schemeClr val="accent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2</xdr:col>
      <xdr:colOff>57150</xdr:colOff>
      <xdr:row>8</xdr:row>
      <xdr:rowOff>66675</xdr:rowOff>
    </xdr:from>
    <xdr:to>
      <xdr:col>2</xdr:col>
      <xdr:colOff>133350</xdr:colOff>
      <xdr:row>8</xdr:row>
      <xdr:rowOff>142875</xdr:rowOff>
    </xdr:to>
    <xdr:sp macro="" textlink="">
      <xdr:nvSpPr>
        <xdr:cNvPr id="18" name="Oval 20"/>
        <xdr:cNvSpPr/>
      </xdr:nvSpPr>
      <xdr:spPr>
        <a:xfrm>
          <a:off x="495300" y="1571625"/>
          <a:ext cx="76200" cy="76200"/>
        </a:xfrm>
        <a:prstGeom prst="ellipse">
          <a:avLst/>
        </a:prstGeom>
        <a:solidFill>
          <a:srgbClr val="00599F"/>
        </a:solidFill>
        <a:ln>
          <a:solidFill>
            <a:schemeClr val="accent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2</xdr:col>
      <xdr:colOff>57150</xdr:colOff>
      <xdr:row>6</xdr:row>
      <xdr:rowOff>66675</xdr:rowOff>
    </xdr:from>
    <xdr:to>
      <xdr:col>2</xdr:col>
      <xdr:colOff>133350</xdr:colOff>
      <xdr:row>6</xdr:row>
      <xdr:rowOff>142875</xdr:rowOff>
    </xdr:to>
    <xdr:sp macro="" textlink="">
      <xdr:nvSpPr>
        <xdr:cNvPr id="20" name="Oval 20"/>
        <xdr:cNvSpPr/>
      </xdr:nvSpPr>
      <xdr:spPr>
        <a:xfrm>
          <a:off x="495300" y="1190625"/>
          <a:ext cx="76200" cy="76200"/>
        </a:xfrm>
        <a:prstGeom prst="ellipse">
          <a:avLst/>
        </a:prstGeom>
        <a:solidFill>
          <a:srgbClr val="00599F"/>
        </a:solidFill>
        <a:ln>
          <a:solidFill>
            <a:schemeClr val="accent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2</xdr:col>
      <xdr:colOff>57150</xdr:colOff>
      <xdr:row>15</xdr:row>
      <xdr:rowOff>76200</xdr:rowOff>
    </xdr:from>
    <xdr:to>
      <xdr:col>2</xdr:col>
      <xdr:colOff>133350</xdr:colOff>
      <xdr:row>15</xdr:row>
      <xdr:rowOff>152400</xdr:rowOff>
    </xdr:to>
    <xdr:sp macro="" textlink="">
      <xdr:nvSpPr>
        <xdr:cNvPr id="21" name="Oval 20"/>
        <xdr:cNvSpPr/>
      </xdr:nvSpPr>
      <xdr:spPr>
        <a:xfrm>
          <a:off x="495300" y="2895600"/>
          <a:ext cx="76200" cy="76200"/>
        </a:xfrm>
        <a:prstGeom prst="ellipse">
          <a:avLst/>
        </a:prstGeom>
        <a:solidFill>
          <a:srgbClr val="00599F"/>
        </a:solidFill>
        <a:ln>
          <a:solidFill>
            <a:schemeClr val="accent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2</xdr:col>
      <xdr:colOff>57150</xdr:colOff>
      <xdr:row>14</xdr:row>
      <xdr:rowOff>76200</xdr:rowOff>
    </xdr:from>
    <xdr:to>
      <xdr:col>2</xdr:col>
      <xdr:colOff>133350</xdr:colOff>
      <xdr:row>14</xdr:row>
      <xdr:rowOff>152400</xdr:rowOff>
    </xdr:to>
    <xdr:sp macro="" textlink="">
      <xdr:nvSpPr>
        <xdr:cNvPr id="22" name="Oval 20"/>
        <xdr:cNvSpPr/>
      </xdr:nvSpPr>
      <xdr:spPr>
        <a:xfrm>
          <a:off x="495300" y="2705100"/>
          <a:ext cx="76200" cy="76200"/>
        </a:xfrm>
        <a:prstGeom prst="ellipse">
          <a:avLst/>
        </a:prstGeom>
        <a:solidFill>
          <a:srgbClr val="00599F"/>
        </a:solidFill>
        <a:ln>
          <a:solidFill>
            <a:schemeClr val="accent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2</xdr:col>
      <xdr:colOff>57150</xdr:colOff>
      <xdr:row>13</xdr:row>
      <xdr:rowOff>76200</xdr:rowOff>
    </xdr:from>
    <xdr:to>
      <xdr:col>2</xdr:col>
      <xdr:colOff>133350</xdr:colOff>
      <xdr:row>13</xdr:row>
      <xdr:rowOff>152400</xdr:rowOff>
    </xdr:to>
    <xdr:sp macro="" textlink="">
      <xdr:nvSpPr>
        <xdr:cNvPr id="23" name="Oval 20"/>
        <xdr:cNvSpPr/>
      </xdr:nvSpPr>
      <xdr:spPr>
        <a:xfrm>
          <a:off x="495300" y="2514600"/>
          <a:ext cx="76200" cy="76200"/>
        </a:xfrm>
        <a:prstGeom prst="ellipse">
          <a:avLst/>
        </a:prstGeom>
        <a:solidFill>
          <a:srgbClr val="00599F"/>
        </a:solidFill>
        <a:ln>
          <a:solidFill>
            <a:schemeClr val="accent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2</xdr:col>
      <xdr:colOff>57150</xdr:colOff>
      <xdr:row>23</xdr:row>
      <xdr:rowOff>76200</xdr:rowOff>
    </xdr:from>
    <xdr:to>
      <xdr:col>2</xdr:col>
      <xdr:colOff>133350</xdr:colOff>
      <xdr:row>23</xdr:row>
      <xdr:rowOff>152400</xdr:rowOff>
    </xdr:to>
    <xdr:sp macro="" textlink="">
      <xdr:nvSpPr>
        <xdr:cNvPr id="25" name="Oval 20"/>
        <xdr:cNvSpPr/>
      </xdr:nvSpPr>
      <xdr:spPr>
        <a:xfrm>
          <a:off x="495300" y="4400550"/>
          <a:ext cx="76200" cy="76200"/>
        </a:xfrm>
        <a:prstGeom prst="ellipse">
          <a:avLst/>
        </a:prstGeom>
        <a:solidFill>
          <a:srgbClr val="00599F"/>
        </a:solidFill>
        <a:ln>
          <a:solidFill>
            <a:schemeClr val="accent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2</xdr:col>
      <xdr:colOff>57150</xdr:colOff>
      <xdr:row>20</xdr:row>
      <xdr:rowOff>76200</xdr:rowOff>
    </xdr:from>
    <xdr:to>
      <xdr:col>2</xdr:col>
      <xdr:colOff>133350</xdr:colOff>
      <xdr:row>20</xdr:row>
      <xdr:rowOff>152400</xdr:rowOff>
    </xdr:to>
    <xdr:sp macro="" textlink="">
      <xdr:nvSpPr>
        <xdr:cNvPr id="26" name="Oval 20"/>
        <xdr:cNvSpPr/>
      </xdr:nvSpPr>
      <xdr:spPr>
        <a:xfrm>
          <a:off x="495300" y="3829050"/>
          <a:ext cx="76200" cy="76200"/>
        </a:xfrm>
        <a:prstGeom prst="ellipse">
          <a:avLst/>
        </a:prstGeom>
        <a:solidFill>
          <a:srgbClr val="00599F"/>
        </a:solidFill>
        <a:ln>
          <a:solidFill>
            <a:schemeClr val="accent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2</xdr:col>
      <xdr:colOff>57150</xdr:colOff>
      <xdr:row>19</xdr:row>
      <xdr:rowOff>76200</xdr:rowOff>
    </xdr:from>
    <xdr:to>
      <xdr:col>2</xdr:col>
      <xdr:colOff>133350</xdr:colOff>
      <xdr:row>19</xdr:row>
      <xdr:rowOff>152400</xdr:rowOff>
    </xdr:to>
    <xdr:sp macro="" textlink="">
      <xdr:nvSpPr>
        <xdr:cNvPr id="27" name="Oval 20"/>
        <xdr:cNvSpPr/>
      </xdr:nvSpPr>
      <xdr:spPr>
        <a:xfrm>
          <a:off x="495300" y="3638550"/>
          <a:ext cx="76200" cy="76200"/>
        </a:xfrm>
        <a:prstGeom prst="ellipse">
          <a:avLst/>
        </a:prstGeom>
        <a:solidFill>
          <a:srgbClr val="00599F"/>
        </a:solidFill>
        <a:ln>
          <a:solidFill>
            <a:schemeClr val="accent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2</xdr:col>
      <xdr:colOff>57150</xdr:colOff>
      <xdr:row>22</xdr:row>
      <xdr:rowOff>76200</xdr:rowOff>
    </xdr:from>
    <xdr:to>
      <xdr:col>2</xdr:col>
      <xdr:colOff>133350</xdr:colOff>
      <xdr:row>22</xdr:row>
      <xdr:rowOff>152400</xdr:rowOff>
    </xdr:to>
    <xdr:sp macro="" textlink="">
      <xdr:nvSpPr>
        <xdr:cNvPr id="29" name="Oval 20"/>
        <xdr:cNvSpPr/>
      </xdr:nvSpPr>
      <xdr:spPr>
        <a:xfrm>
          <a:off x="495300" y="4210050"/>
          <a:ext cx="76200" cy="76200"/>
        </a:xfrm>
        <a:prstGeom prst="ellipse">
          <a:avLst/>
        </a:prstGeom>
        <a:solidFill>
          <a:srgbClr val="00599F"/>
        </a:solidFill>
        <a:ln>
          <a:solidFill>
            <a:schemeClr val="accent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2</xdr:col>
      <xdr:colOff>57150</xdr:colOff>
      <xdr:row>21</xdr:row>
      <xdr:rowOff>76200</xdr:rowOff>
    </xdr:from>
    <xdr:to>
      <xdr:col>2</xdr:col>
      <xdr:colOff>133350</xdr:colOff>
      <xdr:row>21</xdr:row>
      <xdr:rowOff>152400</xdr:rowOff>
    </xdr:to>
    <xdr:sp macro="" textlink="">
      <xdr:nvSpPr>
        <xdr:cNvPr id="30" name="Oval 20"/>
        <xdr:cNvSpPr/>
      </xdr:nvSpPr>
      <xdr:spPr>
        <a:xfrm>
          <a:off x="495300" y="4019550"/>
          <a:ext cx="76200" cy="76200"/>
        </a:xfrm>
        <a:prstGeom prst="ellipse">
          <a:avLst/>
        </a:prstGeom>
        <a:solidFill>
          <a:srgbClr val="00599F"/>
        </a:solidFill>
        <a:ln>
          <a:solidFill>
            <a:schemeClr val="accent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2</xdr:col>
      <xdr:colOff>57150</xdr:colOff>
      <xdr:row>28</xdr:row>
      <xdr:rowOff>76200</xdr:rowOff>
    </xdr:from>
    <xdr:to>
      <xdr:col>2</xdr:col>
      <xdr:colOff>133350</xdr:colOff>
      <xdr:row>28</xdr:row>
      <xdr:rowOff>152400</xdr:rowOff>
    </xdr:to>
    <xdr:sp macro="" textlink="">
      <xdr:nvSpPr>
        <xdr:cNvPr id="31" name="Oval 20"/>
        <xdr:cNvSpPr/>
      </xdr:nvSpPr>
      <xdr:spPr>
        <a:xfrm>
          <a:off x="495300" y="5334000"/>
          <a:ext cx="76200" cy="76200"/>
        </a:xfrm>
        <a:prstGeom prst="ellipse">
          <a:avLst/>
        </a:prstGeom>
        <a:solidFill>
          <a:srgbClr val="00599F"/>
        </a:solidFill>
        <a:ln>
          <a:solidFill>
            <a:schemeClr val="accent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2</xdr:col>
      <xdr:colOff>57150</xdr:colOff>
      <xdr:row>27</xdr:row>
      <xdr:rowOff>76200</xdr:rowOff>
    </xdr:from>
    <xdr:to>
      <xdr:col>2</xdr:col>
      <xdr:colOff>133350</xdr:colOff>
      <xdr:row>27</xdr:row>
      <xdr:rowOff>152400</xdr:rowOff>
    </xdr:to>
    <xdr:sp macro="" textlink="">
      <xdr:nvSpPr>
        <xdr:cNvPr id="32" name="Oval 20"/>
        <xdr:cNvSpPr/>
      </xdr:nvSpPr>
      <xdr:spPr>
        <a:xfrm>
          <a:off x="495300" y="5143500"/>
          <a:ext cx="76200" cy="76200"/>
        </a:xfrm>
        <a:prstGeom prst="ellipse">
          <a:avLst/>
        </a:prstGeom>
        <a:solidFill>
          <a:srgbClr val="00599F"/>
        </a:solidFill>
        <a:ln>
          <a:solidFill>
            <a:schemeClr val="accent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2</xdr:col>
      <xdr:colOff>57150</xdr:colOff>
      <xdr:row>29</xdr:row>
      <xdr:rowOff>76200</xdr:rowOff>
    </xdr:from>
    <xdr:to>
      <xdr:col>2</xdr:col>
      <xdr:colOff>133350</xdr:colOff>
      <xdr:row>29</xdr:row>
      <xdr:rowOff>152400</xdr:rowOff>
    </xdr:to>
    <xdr:sp macro="" textlink="">
      <xdr:nvSpPr>
        <xdr:cNvPr id="33" name="Oval 20"/>
        <xdr:cNvSpPr/>
      </xdr:nvSpPr>
      <xdr:spPr>
        <a:xfrm>
          <a:off x="495300" y="5524500"/>
          <a:ext cx="76200" cy="76200"/>
        </a:xfrm>
        <a:prstGeom prst="ellipse">
          <a:avLst/>
        </a:prstGeom>
        <a:solidFill>
          <a:srgbClr val="00599F"/>
        </a:solidFill>
        <a:ln>
          <a:solidFill>
            <a:schemeClr val="accent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2</xdr:col>
      <xdr:colOff>57150</xdr:colOff>
      <xdr:row>30</xdr:row>
      <xdr:rowOff>76200</xdr:rowOff>
    </xdr:from>
    <xdr:to>
      <xdr:col>2</xdr:col>
      <xdr:colOff>133350</xdr:colOff>
      <xdr:row>30</xdr:row>
      <xdr:rowOff>152400</xdr:rowOff>
    </xdr:to>
    <xdr:sp macro="" textlink="">
      <xdr:nvSpPr>
        <xdr:cNvPr id="34" name="Oval 20"/>
        <xdr:cNvSpPr/>
      </xdr:nvSpPr>
      <xdr:spPr>
        <a:xfrm>
          <a:off x="495300" y="5715000"/>
          <a:ext cx="76200" cy="76200"/>
        </a:xfrm>
        <a:prstGeom prst="ellipse">
          <a:avLst/>
        </a:prstGeom>
        <a:solidFill>
          <a:srgbClr val="00599F"/>
        </a:solidFill>
        <a:ln>
          <a:solidFill>
            <a:schemeClr val="accent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57150</xdr:rowOff>
    </xdr:from>
    <xdr:to>
      <xdr:col>2</xdr:col>
      <xdr:colOff>485775</xdr:colOff>
      <xdr:row>4</xdr:row>
      <xdr:rowOff>95250</xdr:rowOff>
    </xdr:to>
    <xdr:grpSp>
      <xdr:nvGrpSpPr>
        <xdr:cNvPr id="2" name="Group 1">
          <a:hlinkClick r:id="rId1"/>
        </xdr:cNvPr>
        <xdr:cNvGrpSpPr>
          <a:grpSpLocks noChangeAspect="1"/>
        </xdr:cNvGrpSpPr>
      </xdr:nvGrpSpPr>
      <xdr:grpSpPr>
        <a:xfrm>
          <a:off x="371475" y="209550"/>
          <a:ext cx="476250" cy="495300"/>
          <a:chOff x="12409715" y="272142"/>
          <a:chExt cx="720000" cy="720000"/>
        </a:xfrm>
      </xdr:grpSpPr>
      <xdr:sp macro="" textlink="">
        <xdr:nvSpPr>
          <xdr:cNvPr id="3" name="Rettangolo con angoli arrotondati in diagonale 102"/>
          <xdr:cNvSpPr/>
        </xdr:nvSpPr>
        <xdr:spPr>
          <a:xfrm>
            <a:off x="12409715" y="272142"/>
            <a:ext cx="720000" cy="720000"/>
          </a:xfrm>
          <a:prstGeom prst="round2DiagRect">
            <a:avLst>
              <a:gd name="adj1" fmla="val 4805"/>
              <a:gd name="adj2" fmla="val 0"/>
            </a:avLst>
          </a:prstGeom>
          <a:solidFill>
            <a:srgbClr val="FFFFFF"/>
          </a:solidFill>
          <a:ln w="12700" cap="rnd">
            <a:solidFill>
              <a:srgbClr val="00599F"/>
            </a:solidFill>
            <a:prstDash val="sysDot"/>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tIns="432000" rtlCol="0" anchor="t" anchorCtr="0"/>
          <a:lstStyle>
            <a:defPPr>
              <a:defRPr lang="de-DE"/>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nSpc>
                <a:spcPts val="950"/>
              </a:lnSpc>
            </a:pPr>
            <a:endParaRPr lang="it-IT" sz="800"/>
          </a:p>
        </xdr:txBody>
      </xdr:sp>
      <xdr:sp macro="" textlink="">
        <xdr:nvSpPr>
          <xdr:cNvPr id="4" name="Freeform 9"/>
          <xdr:cNvSpPr>
            <a:spLocks/>
          </xdr:cNvSpPr>
        </xdr:nvSpPr>
        <xdr:spPr bwMode="auto">
          <a:xfrm flipH="1">
            <a:off x="12532115" y="408222"/>
            <a:ext cx="548100" cy="479880"/>
          </a:xfrm>
          <a:custGeom>
            <a:avLst/>
            <a:gdLst>
              <a:gd name="T0" fmla="*/ 355 w 399"/>
              <a:gd name="T1" fmla="*/ 131 h 349"/>
              <a:gd name="T2" fmla="*/ 225 w 399"/>
              <a:gd name="T3" fmla="*/ 0 h 349"/>
              <a:gd name="T4" fmla="*/ 225 w 399"/>
              <a:gd name="T5" fmla="*/ 87 h 349"/>
              <a:gd name="T6" fmla="*/ 283 w 399"/>
              <a:gd name="T7" fmla="*/ 144 h 349"/>
              <a:gd name="T8" fmla="*/ 0 w 399"/>
              <a:gd name="T9" fmla="*/ 144 h 349"/>
              <a:gd name="T10" fmla="*/ 77 w 399"/>
              <a:gd name="T11" fmla="*/ 204 h 349"/>
              <a:gd name="T12" fmla="*/ 282 w 399"/>
              <a:gd name="T13" fmla="*/ 204 h 349"/>
              <a:gd name="T14" fmla="*/ 281 w 399"/>
              <a:gd name="T15" fmla="*/ 205 h 349"/>
              <a:gd name="T16" fmla="*/ 225 w 399"/>
              <a:gd name="T17" fmla="*/ 262 h 349"/>
              <a:gd name="T18" fmla="*/ 225 w 399"/>
              <a:gd name="T19" fmla="*/ 349 h 349"/>
              <a:gd name="T20" fmla="*/ 355 w 399"/>
              <a:gd name="T21" fmla="*/ 218 h 349"/>
              <a:gd name="T22" fmla="*/ 399 w 399"/>
              <a:gd name="T23" fmla="*/ 174 h 349"/>
              <a:gd name="T24" fmla="*/ 355 w 399"/>
              <a:gd name="T25" fmla="*/ 131 h 3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h="349" w="399">
                <a:moveTo>
                  <a:pt x="355" y="131"/>
                </a:moveTo>
                <a:cubicBezTo>
                  <a:pt x="225" y="0"/>
                  <a:pt x="225" y="0"/>
                  <a:pt x="225" y="0"/>
                </a:cubicBezTo>
                <a:cubicBezTo>
                  <a:pt x="200" y="24"/>
                  <a:pt x="200" y="63"/>
                  <a:pt x="225" y="87"/>
                </a:cubicBezTo>
                <a:cubicBezTo>
                  <a:pt x="283" y="144"/>
                  <a:pt x="283" y="144"/>
                  <a:pt x="283" y="144"/>
                </a:cubicBezTo>
                <a:cubicBezTo>
                  <a:pt x="0" y="144"/>
                  <a:pt x="0" y="144"/>
                  <a:pt x="0" y="144"/>
                </a:cubicBezTo>
                <a:cubicBezTo>
                  <a:pt x="0" y="177"/>
                  <a:pt x="35" y="204"/>
                  <a:pt x="77" y="204"/>
                </a:cubicBezTo>
                <a:cubicBezTo>
                  <a:pt x="282" y="204"/>
                  <a:pt x="282" y="204"/>
                  <a:pt x="282" y="204"/>
                </a:cubicBezTo>
                <a:cubicBezTo>
                  <a:pt x="281" y="205"/>
                  <a:pt x="281" y="205"/>
                  <a:pt x="281" y="205"/>
                </a:cubicBezTo>
                <a:cubicBezTo>
                  <a:pt x="225" y="262"/>
                  <a:pt x="225" y="262"/>
                  <a:pt x="225" y="262"/>
                </a:cubicBezTo>
                <a:cubicBezTo>
                  <a:pt x="200" y="286"/>
                  <a:pt x="200" y="325"/>
                  <a:pt x="225" y="349"/>
                </a:cubicBezTo>
                <a:cubicBezTo>
                  <a:pt x="355" y="218"/>
                  <a:pt x="355" y="218"/>
                  <a:pt x="355" y="218"/>
                </a:cubicBezTo>
                <a:cubicBezTo>
                  <a:pt x="399" y="174"/>
                  <a:pt x="399" y="174"/>
                  <a:pt x="399" y="174"/>
                </a:cubicBezTo>
                <a:lnTo>
                  <a:pt x="355" y="131"/>
                </a:lnTo>
                <a:close/>
              </a:path>
            </a:pathLst>
          </a:custGeom>
          <a:solidFill>
            <a:srgbClr val="00599F"/>
          </a:solidFill>
          <a:ln>
            <a:solidFill>
              <a:srgbClr val="00599F"/>
            </a:solidFill>
            <a:headEnd type="none"/>
            <a:tailEnd type="none"/>
          </a:ln>
        </xdr:spPr>
        <xdr:txBody>
          <a:bodyPr vert="horz" wrap="square" lIns="91440" tIns="45720" rIns="91440" bIns="45720" numCol="1" anchor="t" anchorCtr="0" compatLnSpc="1">
            <a:prstTxWarp prst="textNoShape">
              <a:avLst/>
            </a:prstTxWarp>
          </a:bodyPr>
          <a:lstStyle>
            <a:defPPr>
              <a:defRPr lang="de-DE"/>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endParaRPr lang="it-IT"/>
          </a:p>
        </xdr:txBody>
      </xdr:sp>
    </xdr:grpSp>
    <xdr:clientData/>
  </xdr:twoCellAnchor>
  <xdr:twoCellAnchor editAs="oneCell">
    <xdr:from>
      <xdr:col>2</xdr:col>
      <xdr:colOff>590550</xdr:colOff>
      <xdr:row>1</xdr:row>
      <xdr:rowOff>19050</xdr:rowOff>
    </xdr:from>
    <xdr:to>
      <xdr:col>2</xdr:col>
      <xdr:colOff>2057400</xdr:colOff>
      <xdr:row>5</xdr:row>
      <xdr:rowOff>0</xdr:rowOff>
    </xdr:to>
    <xdr:pic>
      <xdr:nvPicPr>
        <xdr:cNvPr id="5" name="Immagine 4"/>
        <xdr:cNvPicPr preferRelativeResize="1">
          <a:picLocks noChangeAspect="1"/>
        </xdr:cNvPicPr>
      </xdr:nvPicPr>
      <xdr:blipFill>
        <a:blip r:embed="rId2"/>
        <a:stretch>
          <a:fillRect/>
        </a:stretch>
      </xdr:blipFill>
      <xdr:spPr>
        <a:xfrm>
          <a:off x="952500" y="171450"/>
          <a:ext cx="1466850" cy="590550"/>
        </a:xfrm>
        <a:prstGeom prst="rect">
          <a:avLst/>
        </a:prstGeom>
        <a:ln>
          <a:noFill/>
        </a:ln>
      </xdr:spPr>
    </xdr:pic>
    <xdr:clientData/>
  </xdr:twoCellAnchor>
  <xdr:twoCellAnchor editAs="oneCell">
    <xdr:from>
      <xdr:col>2</xdr:col>
      <xdr:colOff>0</xdr:colOff>
      <xdr:row>8</xdr:row>
      <xdr:rowOff>0</xdr:rowOff>
    </xdr:from>
    <xdr:to>
      <xdr:col>15</xdr:col>
      <xdr:colOff>0</xdr:colOff>
      <xdr:row>41</xdr:row>
      <xdr:rowOff>142875</xdr:rowOff>
    </xdr:to>
    <xdr:pic>
      <xdr:nvPicPr>
        <xdr:cNvPr id="6" name="Immagine 5"/>
        <xdr:cNvPicPr preferRelativeResize="1">
          <a:picLocks noChangeAspect="1"/>
        </xdr:cNvPicPr>
      </xdr:nvPicPr>
      <xdr:blipFill>
        <a:blip r:embed="rId3"/>
        <a:stretch>
          <a:fillRect/>
        </a:stretch>
      </xdr:blipFill>
      <xdr:spPr>
        <a:xfrm>
          <a:off x="361950" y="1257300"/>
          <a:ext cx="10877550" cy="5210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57150</xdr:rowOff>
    </xdr:from>
    <xdr:to>
      <xdr:col>2</xdr:col>
      <xdr:colOff>485775</xdr:colOff>
      <xdr:row>4</xdr:row>
      <xdr:rowOff>95250</xdr:rowOff>
    </xdr:to>
    <xdr:grpSp>
      <xdr:nvGrpSpPr>
        <xdr:cNvPr id="2" name="Group 1">
          <a:hlinkClick r:id="rId1"/>
        </xdr:cNvPr>
        <xdr:cNvGrpSpPr>
          <a:grpSpLocks noChangeAspect="1"/>
        </xdr:cNvGrpSpPr>
      </xdr:nvGrpSpPr>
      <xdr:grpSpPr>
        <a:xfrm>
          <a:off x="371475" y="209550"/>
          <a:ext cx="476250" cy="495300"/>
          <a:chOff x="12409715" y="272142"/>
          <a:chExt cx="720000" cy="720000"/>
        </a:xfrm>
      </xdr:grpSpPr>
      <xdr:sp macro="" textlink="">
        <xdr:nvSpPr>
          <xdr:cNvPr id="3" name="Rettangolo con angoli arrotondati in diagonale 102"/>
          <xdr:cNvSpPr/>
        </xdr:nvSpPr>
        <xdr:spPr>
          <a:xfrm>
            <a:off x="12409715" y="272142"/>
            <a:ext cx="720000" cy="720000"/>
          </a:xfrm>
          <a:prstGeom prst="round2DiagRect">
            <a:avLst>
              <a:gd name="adj1" fmla="val 4805"/>
              <a:gd name="adj2" fmla="val 0"/>
            </a:avLst>
          </a:prstGeom>
          <a:solidFill>
            <a:srgbClr val="FFFFFF"/>
          </a:solidFill>
          <a:ln w="12700" cap="rnd">
            <a:solidFill>
              <a:srgbClr val="00599F"/>
            </a:solidFill>
            <a:prstDash val="sysDot"/>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tIns="432000" rtlCol="0" anchor="t" anchorCtr="0"/>
          <a:lstStyle>
            <a:defPPr>
              <a:defRPr lang="de-DE"/>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nSpc>
                <a:spcPts val="950"/>
              </a:lnSpc>
            </a:pPr>
            <a:endParaRPr lang="it-IT" sz="800"/>
          </a:p>
        </xdr:txBody>
      </xdr:sp>
      <xdr:sp macro="" textlink="">
        <xdr:nvSpPr>
          <xdr:cNvPr id="4" name="Freeform 9"/>
          <xdr:cNvSpPr>
            <a:spLocks/>
          </xdr:cNvSpPr>
        </xdr:nvSpPr>
        <xdr:spPr bwMode="auto">
          <a:xfrm flipH="1">
            <a:off x="12532115" y="408222"/>
            <a:ext cx="548100" cy="479880"/>
          </a:xfrm>
          <a:custGeom>
            <a:avLst/>
            <a:gdLst>
              <a:gd name="T0" fmla="*/ 355 w 399"/>
              <a:gd name="T1" fmla="*/ 131 h 349"/>
              <a:gd name="T2" fmla="*/ 225 w 399"/>
              <a:gd name="T3" fmla="*/ 0 h 349"/>
              <a:gd name="T4" fmla="*/ 225 w 399"/>
              <a:gd name="T5" fmla="*/ 87 h 349"/>
              <a:gd name="T6" fmla="*/ 283 w 399"/>
              <a:gd name="T7" fmla="*/ 144 h 349"/>
              <a:gd name="T8" fmla="*/ 0 w 399"/>
              <a:gd name="T9" fmla="*/ 144 h 349"/>
              <a:gd name="T10" fmla="*/ 77 w 399"/>
              <a:gd name="T11" fmla="*/ 204 h 349"/>
              <a:gd name="T12" fmla="*/ 282 w 399"/>
              <a:gd name="T13" fmla="*/ 204 h 349"/>
              <a:gd name="T14" fmla="*/ 281 w 399"/>
              <a:gd name="T15" fmla="*/ 205 h 349"/>
              <a:gd name="T16" fmla="*/ 225 w 399"/>
              <a:gd name="T17" fmla="*/ 262 h 349"/>
              <a:gd name="T18" fmla="*/ 225 w 399"/>
              <a:gd name="T19" fmla="*/ 349 h 349"/>
              <a:gd name="T20" fmla="*/ 355 w 399"/>
              <a:gd name="T21" fmla="*/ 218 h 349"/>
              <a:gd name="T22" fmla="*/ 399 w 399"/>
              <a:gd name="T23" fmla="*/ 174 h 349"/>
              <a:gd name="T24" fmla="*/ 355 w 399"/>
              <a:gd name="T25" fmla="*/ 131 h 3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h="349" w="399">
                <a:moveTo>
                  <a:pt x="355" y="131"/>
                </a:moveTo>
                <a:cubicBezTo>
                  <a:pt x="225" y="0"/>
                  <a:pt x="225" y="0"/>
                  <a:pt x="225" y="0"/>
                </a:cubicBezTo>
                <a:cubicBezTo>
                  <a:pt x="200" y="24"/>
                  <a:pt x="200" y="63"/>
                  <a:pt x="225" y="87"/>
                </a:cubicBezTo>
                <a:cubicBezTo>
                  <a:pt x="283" y="144"/>
                  <a:pt x="283" y="144"/>
                  <a:pt x="283" y="144"/>
                </a:cubicBezTo>
                <a:cubicBezTo>
                  <a:pt x="0" y="144"/>
                  <a:pt x="0" y="144"/>
                  <a:pt x="0" y="144"/>
                </a:cubicBezTo>
                <a:cubicBezTo>
                  <a:pt x="0" y="177"/>
                  <a:pt x="35" y="204"/>
                  <a:pt x="77" y="204"/>
                </a:cubicBezTo>
                <a:cubicBezTo>
                  <a:pt x="282" y="204"/>
                  <a:pt x="282" y="204"/>
                  <a:pt x="282" y="204"/>
                </a:cubicBezTo>
                <a:cubicBezTo>
                  <a:pt x="281" y="205"/>
                  <a:pt x="281" y="205"/>
                  <a:pt x="281" y="205"/>
                </a:cubicBezTo>
                <a:cubicBezTo>
                  <a:pt x="225" y="262"/>
                  <a:pt x="225" y="262"/>
                  <a:pt x="225" y="262"/>
                </a:cubicBezTo>
                <a:cubicBezTo>
                  <a:pt x="200" y="286"/>
                  <a:pt x="200" y="325"/>
                  <a:pt x="225" y="349"/>
                </a:cubicBezTo>
                <a:cubicBezTo>
                  <a:pt x="355" y="218"/>
                  <a:pt x="355" y="218"/>
                  <a:pt x="355" y="218"/>
                </a:cubicBezTo>
                <a:cubicBezTo>
                  <a:pt x="399" y="174"/>
                  <a:pt x="399" y="174"/>
                  <a:pt x="399" y="174"/>
                </a:cubicBezTo>
                <a:lnTo>
                  <a:pt x="355" y="131"/>
                </a:lnTo>
                <a:close/>
              </a:path>
            </a:pathLst>
          </a:custGeom>
          <a:solidFill>
            <a:srgbClr val="00599F"/>
          </a:solidFill>
          <a:ln>
            <a:solidFill>
              <a:srgbClr val="00599F"/>
            </a:solidFill>
            <a:headEnd type="none"/>
            <a:tailEnd type="none"/>
          </a:ln>
        </xdr:spPr>
        <xdr:txBody>
          <a:bodyPr vert="horz" wrap="square" lIns="91440" tIns="45720" rIns="91440" bIns="45720" numCol="1" anchor="t" anchorCtr="0" compatLnSpc="1">
            <a:prstTxWarp prst="textNoShape">
              <a:avLst/>
            </a:prstTxWarp>
          </a:bodyPr>
          <a:lstStyle>
            <a:defPPr>
              <a:defRPr lang="de-DE"/>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endParaRPr lang="it-IT"/>
          </a:p>
        </xdr:txBody>
      </xdr:sp>
    </xdr:grpSp>
    <xdr:clientData/>
  </xdr:twoCellAnchor>
  <xdr:twoCellAnchor editAs="oneCell">
    <xdr:from>
      <xdr:col>2</xdr:col>
      <xdr:colOff>590550</xdr:colOff>
      <xdr:row>1</xdr:row>
      <xdr:rowOff>19050</xdr:rowOff>
    </xdr:from>
    <xdr:to>
      <xdr:col>2</xdr:col>
      <xdr:colOff>2057400</xdr:colOff>
      <xdr:row>5</xdr:row>
      <xdr:rowOff>0</xdr:rowOff>
    </xdr:to>
    <xdr:pic>
      <xdr:nvPicPr>
        <xdr:cNvPr id="5" name="Immagine 4"/>
        <xdr:cNvPicPr preferRelativeResize="1">
          <a:picLocks noChangeAspect="1"/>
        </xdr:cNvPicPr>
      </xdr:nvPicPr>
      <xdr:blipFill>
        <a:blip r:embed="rId2"/>
        <a:stretch>
          <a:fillRect/>
        </a:stretch>
      </xdr:blipFill>
      <xdr:spPr>
        <a:xfrm>
          <a:off x="952500" y="171450"/>
          <a:ext cx="1466850" cy="5905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57150</xdr:rowOff>
    </xdr:from>
    <xdr:to>
      <xdr:col>2</xdr:col>
      <xdr:colOff>485775</xdr:colOff>
      <xdr:row>4</xdr:row>
      <xdr:rowOff>95250</xdr:rowOff>
    </xdr:to>
    <xdr:grpSp>
      <xdr:nvGrpSpPr>
        <xdr:cNvPr id="2" name="Group 1">
          <a:hlinkClick r:id="rId1"/>
        </xdr:cNvPr>
        <xdr:cNvGrpSpPr>
          <a:grpSpLocks noChangeAspect="1"/>
        </xdr:cNvGrpSpPr>
      </xdr:nvGrpSpPr>
      <xdr:grpSpPr>
        <a:xfrm>
          <a:off x="371475" y="209550"/>
          <a:ext cx="476250" cy="495300"/>
          <a:chOff x="12409715" y="272142"/>
          <a:chExt cx="720000" cy="720000"/>
        </a:xfrm>
      </xdr:grpSpPr>
      <xdr:sp macro="" textlink="">
        <xdr:nvSpPr>
          <xdr:cNvPr id="3" name="Rettangolo con angoli arrotondati in diagonale 102"/>
          <xdr:cNvSpPr/>
        </xdr:nvSpPr>
        <xdr:spPr>
          <a:xfrm>
            <a:off x="12409715" y="272142"/>
            <a:ext cx="720000" cy="720000"/>
          </a:xfrm>
          <a:prstGeom prst="round2DiagRect">
            <a:avLst>
              <a:gd name="adj1" fmla="val 4805"/>
              <a:gd name="adj2" fmla="val 0"/>
            </a:avLst>
          </a:prstGeom>
          <a:solidFill>
            <a:srgbClr val="FFFFFF"/>
          </a:solidFill>
          <a:ln w="12700" cap="rnd">
            <a:solidFill>
              <a:srgbClr val="00599F"/>
            </a:solidFill>
            <a:prstDash val="sysDot"/>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tIns="432000" rtlCol="0" anchor="t" anchorCtr="0"/>
          <a:lstStyle>
            <a:defPPr>
              <a:defRPr lang="de-DE"/>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nSpc>
                <a:spcPts val="950"/>
              </a:lnSpc>
            </a:pPr>
            <a:endParaRPr lang="it-IT" sz="800"/>
          </a:p>
        </xdr:txBody>
      </xdr:sp>
      <xdr:sp macro="" textlink="">
        <xdr:nvSpPr>
          <xdr:cNvPr id="4" name="Freeform 9"/>
          <xdr:cNvSpPr>
            <a:spLocks/>
          </xdr:cNvSpPr>
        </xdr:nvSpPr>
        <xdr:spPr bwMode="auto">
          <a:xfrm flipH="1">
            <a:off x="12532115" y="408222"/>
            <a:ext cx="548100" cy="479880"/>
          </a:xfrm>
          <a:custGeom>
            <a:avLst/>
            <a:gdLst>
              <a:gd name="T0" fmla="*/ 355 w 399"/>
              <a:gd name="T1" fmla="*/ 131 h 349"/>
              <a:gd name="T2" fmla="*/ 225 w 399"/>
              <a:gd name="T3" fmla="*/ 0 h 349"/>
              <a:gd name="T4" fmla="*/ 225 w 399"/>
              <a:gd name="T5" fmla="*/ 87 h 349"/>
              <a:gd name="T6" fmla="*/ 283 w 399"/>
              <a:gd name="T7" fmla="*/ 144 h 349"/>
              <a:gd name="T8" fmla="*/ 0 w 399"/>
              <a:gd name="T9" fmla="*/ 144 h 349"/>
              <a:gd name="T10" fmla="*/ 77 w 399"/>
              <a:gd name="T11" fmla="*/ 204 h 349"/>
              <a:gd name="T12" fmla="*/ 282 w 399"/>
              <a:gd name="T13" fmla="*/ 204 h 349"/>
              <a:gd name="T14" fmla="*/ 281 w 399"/>
              <a:gd name="T15" fmla="*/ 205 h 349"/>
              <a:gd name="T16" fmla="*/ 225 w 399"/>
              <a:gd name="T17" fmla="*/ 262 h 349"/>
              <a:gd name="T18" fmla="*/ 225 w 399"/>
              <a:gd name="T19" fmla="*/ 349 h 349"/>
              <a:gd name="T20" fmla="*/ 355 w 399"/>
              <a:gd name="T21" fmla="*/ 218 h 349"/>
              <a:gd name="T22" fmla="*/ 399 w 399"/>
              <a:gd name="T23" fmla="*/ 174 h 349"/>
              <a:gd name="T24" fmla="*/ 355 w 399"/>
              <a:gd name="T25" fmla="*/ 131 h 3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h="349" w="399">
                <a:moveTo>
                  <a:pt x="355" y="131"/>
                </a:moveTo>
                <a:cubicBezTo>
                  <a:pt x="225" y="0"/>
                  <a:pt x="225" y="0"/>
                  <a:pt x="225" y="0"/>
                </a:cubicBezTo>
                <a:cubicBezTo>
                  <a:pt x="200" y="24"/>
                  <a:pt x="200" y="63"/>
                  <a:pt x="225" y="87"/>
                </a:cubicBezTo>
                <a:cubicBezTo>
                  <a:pt x="283" y="144"/>
                  <a:pt x="283" y="144"/>
                  <a:pt x="283" y="144"/>
                </a:cubicBezTo>
                <a:cubicBezTo>
                  <a:pt x="0" y="144"/>
                  <a:pt x="0" y="144"/>
                  <a:pt x="0" y="144"/>
                </a:cubicBezTo>
                <a:cubicBezTo>
                  <a:pt x="0" y="177"/>
                  <a:pt x="35" y="204"/>
                  <a:pt x="77" y="204"/>
                </a:cubicBezTo>
                <a:cubicBezTo>
                  <a:pt x="282" y="204"/>
                  <a:pt x="282" y="204"/>
                  <a:pt x="282" y="204"/>
                </a:cubicBezTo>
                <a:cubicBezTo>
                  <a:pt x="281" y="205"/>
                  <a:pt x="281" y="205"/>
                  <a:pt x="281" y="205"/>
                </a:cubicBezTo>
                <a:cubicBezTo>
                  <a:pt x="225" y="262"/>
                  <a:pt x="225" y="262"/>
                  <a:pt x="225" y="262"/>
                </a:cubicBezTo>
                <a:cubicBezTo>
                  <a:pt x="200" y="286"/>
                  <a:pt x="200" y="325"/>
                  <a:pt x="225" y="349"/>
                </a:cubicBezTo>
                <a:cubicBezTo>
                  <a:pt x="355" y="218"/>
                  <a:pt x="355" y="218"/>
                  <a:pt x="355" y="218"/>
                </a:cubicBezTo>
                <a:cubicBezTo>
                  <a:pt x="399" y="174"/>
                  <a:pt x="399" y="174"/>
                  <a:pt x="399" y="174"/>
                </a:cubicBezTo>
                <a:lnTo>
                  <a:pt x="355" y="131"/>
                </a:lnTo>
                <a:close/>
              </a:path>
            </a:pathLst>
          </a:custGeom>
          <a:solidFill>
            <a:srgbClr val="00599F"/>
          </a:solidFill>
          <a:ln>
            <a:solidFill>
              <a:srgbClr val="00599F"/>
            </a:solidFill>
            <a:headEnd type="none"/>
            <a:tailEnd type="none"/>
          </a:ln>
        </xdr:spPr>
        <xdr:txBody>
          <a:bodyPr vert="horz" wrap="square" lIns="91440" tIns="45720" rIns="91440" bIns="45720" numCol="1" anchor="t" anchorCtr="0" compatLnSpc="1">
            <a:prstTxWarp prst="textNoShape">
              <a:avLst/>
            </a:prstTxWarp>
          </a:bodyPr>
          <a:lstStyle>
            <a:defPPr>
              <a:defRPr lang="de-DE"/>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endParaRPr lang="it-IT"/>
          </a:p>
        </xdr:txBody>
      </xdr:sp>
    </xdr:grpSp>
    <xdr:clientData/>
  </xdr:twoCellAnchor>
  <xdr:twoCellAnchor editAs="oneCell">
    <xdr:from>
      <xdr:col>2</xdr:col>
      <xdr:colOff>590550</xdr:colOff>
      <xdr:row>1</xdr:row>
      <xdr:rowOff>19050</xdr:rowOff>
    </xdr:from>
    <xdr:to>
      <xdr:col>2</xdr:col>
      <xdr:colOff>2057400</xdr:colOff>
      <xdr:row>5</xdr:row>
      <xdr:rowOff>0</xdr:rowOff>
    </xdr:to>
    <xdr:pic>
      <xdr:nvPicPr>
        <xdr:cNvPr id="5" name="Immagine 4"/>
        <xdr:cNvPicPr preferRelativeResize="1">
          <a:picLocks noChangeAspect="1"/>
        </xdr:cNvPicPr>
      </xdr:nvPicPr>
      <xdr:blipFill>
        <a:blip r:embed="rId2"/>
        <a:stretch>
          <a:fillRect/>
        </a:stretch>
      </xdr:blipFill>
      <xdr:spPr>
        <a:xfrm>
          <a:off x="952500" y="171450"/>
          <a:ext cx="1466850" cy="5905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57150</xdr:rowOff>
    </xdr:from>
    <xdr:to>
      <xdr:col>2</xdr:col>
      <xdr:colOff>485775</xdr:colOff>
      <xdr:row>4</xdr:row>
      <xdr:rowOff>95250</xdr:rowOff>
    </xdr:to>
    <xdr:grpSp>
      <xdr:nvGrpSpPr>
        <xdr:cNvPr id="3" name="Group 1">
          <a:hlinkClick r:id="rId1"/>
        </xdr:cNvPr>
        <xdr:cNvGrpSpPr>
          <a:grpSpLocks noChangeAspect="1"/>
        </xdr:cNvGrpSpPr>
      </xdr:nvGrpSpPr>
      <xdr:grpSpPr>
        <a:xfrm>
          <a:off x="371475" y="209550"/>
          <a:ext cx="476250" cy="495300"/>
          <a:chOff x="12409715" y="272142"/>
          <a:chExt cx="720000" cy="720000"/>
        </a:xfrm>
      </xdr:grpSpPr>
      <xdr:sp macro="" textlink="">
        <xdr:nvSpPr>
          <xdr:cNvPr id="8" name="Rettangolo con angoli arrotondati in diagonale 102"/>
          <xdr:cNvSpPr/>
        </xdr:nvSpPr>
        <xdr:spPr>
          <a:xfrm>
            <a:off x="12409715" y="272142"/>
            <a:ext cx="720000" cy="720000"/>
          </a:xfrm>
          <a:prstGeom prst="round2DiagRect">
            <a:avLst>
              <a:gd name="adj1" fmla="val 4805"/>
              <a:gd name="adj2" fmla="val 0"/>
            </a:avLst>
          </a:prstGeom>
          <a:solidFill>
            <a:srgbClr val="FFFFFF"/>
          </a:solidFill>
          <a:ln w="12700" cap="rnd">
            <a:solidFill>
              <a:srgbClr val="00599F"/>
            </a:solidFill>
            <a:prstDash val="sysDot"/>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tIns="432000" rtlCol="0" anchor="t" anchorCtr="0"/>
          <a:lstStyle>
            <a:defPPr>
              <a:defRPr lang="de-DE"/>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nSpc>
                <a:spcPts val="950"/>
              </a:lnSpc>
            </a:pPr>
            <a:endParaRPr lang="it-IT" sz="800"/>
          </a:p>
        </xdr:txBody>
      </xdr:sp>
      <xdr:sp macro="" textlink="">
        <xdr:nvSpPr>
          <xdr:cNvPr id="9" name="Freeform 9"/>
          <xdr:cNvSpPr>
            <a:spLocks/>
          </xdr:cNvSpPr>
        </xdr:nvSpPr>
        <xdr:spPr bwMode="auto">
          <a:xfrm flipH="1">
            <a:off x="12532115" y="408222"/>
            <a:ext cx="548100" cy="479880"/>
          </a:xfrm>
          <a:custGeom>
            <a:avLst/>
            <a:gdLst>
              <a:gd name="T0" fmla="*/ 355 w 399"/>
              <a:gd name="T1" fmla="*/ 131 h 349"/>
              <a:gd name="T2" fmla="*/ 225 w 399"/>
              <a:gd name="T3" fmla="*/ 0 h 349"/>
              <a:gd name="T4" fmla="*/ 225 w 399"/>
              <a:gd name="T5" fmla="*/ 87 h 349"/>
              <a:gd name="T6" fmla="*/ 283 w 399"/>
              <a:gd name="T7" fmla="*/ 144 h 349"/>
              <a:gd name="T8" fmla="*/ 0 w 399"/>
              <a:gd name="T9" fmla="*/ 144 h 349"/>
              <a:gd name="T10" fmla="*/ 77 w 399"/>
              <a:gd name="T11" fmla="*/ 204 h 349"/>
              <a:gd name="T12" fmla="*/ 282 w 399"/>
              <a:gd name="T13" fmla="*/ 204 h 349"/>
              <a:gd name="T14" fmla="*/ 281 w 399"/>
              <a:gd name="T15" fmla="*/ 205 h 349"/>
              <a:gd name="T16" fmla="*/ 225 w 399"/>
              <a:gd name="T17" fmla="*/ 262 h 349"/>
              <a:gd name="T18" fmla="*/ 225 w 399"/>
              <a:gd name="T19" fmla="*/ 349 h 349"/>
              <a:gd name="T20" fmla="*/ 355 w 399"/>
              <a:gd name="T21" fmla="*/ 218 h 349"/>
              <a:gd name="T22" fmla="*/ 399 w 399"/>
              <a:gd name="T23" fmla="*/ 174 h 349"/>
              <a:gd name="T24" fmla="*/ 355 w 399"/>
              <a:gd name="T25" fmla="*/ 131 h 3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h="349" w="399">
                <a:moveTo>
                  <a:pt x="355" y="131"/>
                </a:moveTo>
                <a:cubicBezTo>
                  <a:pt x="225" y="0"/>
                  <a:pt x="225" y="0"/>
                  <a:pt x="225" y="0"/>
                </a:cubicBezTo>
                <a:cubicBezTo>
                  <a:pt x="200" y="24"/>
                  <a:pt x="200" y="63"/>
                  <a:pt x="225" y="87"/>
                </a:cubicBezTo>
                <a:cubicBezTo>
                  <a:pt x="283" y="144"/>
                  <a:pt x="283" y="144"/>
                  <a:pt x="283" y="144"/>
                </a:cubicBezTo>
                <a:cubicBezTo>
                  <a:pt x="0" y="144"/>
                  <a:pt x="0" y="144"/>
                  <a:pt x="0" y="144"/>
                </a:cubicBezTo>
                <a:cubicBezTo>
                  <a:pt x="0" y="177"/>
                  <a:pt x="35" y="204"/>
                  <a:pt x="77" y="204"/>
                </a:cubicBezTo>
                <a:cubicBezTo>
                  <a:pt x="282" y="204"/>
                  <a:pt x="282" y="204"/>
                  <a:pt x="282" y="204"/>
                </a:cubicBezTo>
                <a:cubicBezTo>
                  <a:pt x="281" y="205"/>
                  <a:pt x="281" y="205"/>
                  <a:pt x="281" y="205"/>
                </a:cubicBezTo>
                <a:cubicBezTo>
                  <a:pt x="225" y="262"/>
                  <a:pt x="225" y="262"/>
                  <a:pt x="225" y="262"/>
                </a:cubicBezTo>
                <a:cubicBezTo>
                  <a:pt x="200" y="286"/>
                  <a:pt x="200" y="325"/>
                  <a:pt x="225" y="349"/>
                </a:cubicBezTo>
                <a:cubicBezTo>
                  <a:pt x="355" y="218"/>
                  <a:pt x="355" y="218"/>
                  <a:pt x="355" y="218"/>
                </a:cubicBezTo>
                <a:cubicBezTo>
                  <a:pt x="399" y="174"/>
                  <a:pt x="399" y="174"/>
                  <a:pt x="399" y="174"/>
                </a:cubicBezTo>
                <a:lnTo>
                  <a:pt x="355" y="131"/>
                </a:lnTo>
                <a:close/>
              </a:path>
            </a:pathLst>
          </a:custGeom>
          <a:solidFill>
            <a:srgbClr val="00599F"/>
          </a:solidFill>
          <a:ln>
            <a:solidFill>
              <a:srgbClr val="00599F"/>
            </a:solidFill>
            <a:headEnd type="none"/>
            <a:tailEnd type="none"/>
          </a:ln>
        </xdr:spPr>
        <xdr:txBody>
          <a:bodyPr vert="horz" wrap="square" lIns="91440" tIns="45720" rIns="91440" bIns="45720" numCol="1" anchor="t" anchorCtr="0" compatLnSpc="1">
            <a:prstTxWarp prst="textNoShape">
              <a:avLst/>
            </a:prstTxWarp>
          </a:bodyPr>
          <a:lstStyle>
            <a:defPPr>
              <a:defRPr lang="de-DE"/>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endParaRPr lang="it-IT"/>
          </a:p>
        </xdr:txBody>
      </xdr:sp>
    </xdr:grpSp>
    <xdr:clientData/>
  </xdr:twoCellAnchor>
  <xdr:twoCellAnchor editAs="oneCell">
    <xdr:from>
      <xdr:col>2</xdr:col>
      <xdr:colOff>590550</xdr:colOff>
      <xdr:row>1</xdr:row>
      <xdr:rowOff>19050</xdr:rowOff>
    </xdr:from>
    <xdr:to>
      <xdr:col>2</xdr:col>
      <xdr:colOff>2057400</xdr:colOff>
      <xdr:row>5</xdr:row>
      <xdr:rowOff>0</xdr:rowOff>
    </xdr:to>
    <xdr:pic>
      <xdr:nvPicPr>
        <xdr:cNvPr id="10" name="Immagine 9"/>
        <xdr:cNvPicPr preferRelativeResize="1">
          <a:picLocks noChangeAspect="1"/>
        </xdr:cNvPicPr>
      </xdr:nvPicPr>
      <xdr:blipFill>
        <a:blip r:embed="rId2"/>
        <a:stretch>
          <a:fillRect/>
        </a:stretch>
      </xdr:blipFill>
      <xdr:spPr>
        <a:xfrm>
          <a:off x="952500" y="171450"/>
          <a:ext cx="1466850" cy="5905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57150</xdr:rowOff>
    </xdr:from>
    <xdr:to>
      <xdr:col>2</xdr:col>
      <xdr:colOff>485775</xdr:colOff>
      <xdr:row>4</xdr:row>
      <xdr:rowOff>95250</xdr:rowOff>
    </xdr:to>
    <xdr:grpSp>
      <xdr:nvGrpSpPr>
        <xdr:cNvPr id="2" name="Group 1">
          <a:hlinkClick r:id="rId1"/>
        </xdr:cNvPr>
        <xdr:cNvGrpSpPr>
          <a:grpSpLocks noChangeAspect="1"/>
        </xdr:cNvGrpSpPr>
      </xdr:nvGrpSpPr>
      <xdr:grpSpPr>
        <a:xfrm>
          <a:off x="371475" y="209550"/>
          <a:ext cx="476250" cy="495300"/>
          <a:chOff x="12409715" y="272142"/>
          <a:chExt cx="720000" cy="720000"/>
        </a:xfrm>
      </xdr:grpSpPr>
      <xdr:sp macro="" textlink="">
        <xdr:nvSpPr>
          <xdr:cNvPr id="3" name="Rettangolo con angoli arrotondati in diagonale 102"/>
          <xdr:cNvSpPr/>
        </xdr:nvSpPr>
        <xdr:spPr>
          <a:xfrm>
            <a:off x="12409715" y="272142"/>
            <a:ext cx="720000" cy="720000"/>
          </a:xfrm>
          <a:prstGeom prst="round2DiagRect">
            <a:avLst>
              <a:gd name="adj1" fmla="val 4805"/>
              <a:gd name="adj2" fmla="val 0"/>
            </a:avLst>
          </a:prstGeom>
          <a:solidFill>
            <a:srgbClr val="FFFFFF"/>
          </a:solidFill>
          <a:ln w="12700" cap="rnd">
            <a:solidFill>
              <a:srgbClr val="00599F"/>
            </a:solidFill>
            <a:prstDash val="sysDot"/>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tIns="432000" rtlCol="0" anchor="t" anchorCtr="0"/>
          <a:lstStyle>
            <a:defPPr>
              <a:defRPr lang="de-DE"/>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nSpc>
                <a:spcPts val="950"/>
              </a:lnSpc>
            </a:pPr>
            <a:endParaRPr lang="it-IT" sz="800"/>
          </a:p>
        </xdr:txBody>
      </xdr:sp>
      <xdr:sp macro="" textlink="">
        <xdr:nvSpPr>
          <xdr:cNvPr id="4" name="Freeform 9"/>
          <xdr:cNvSpPr>
            <a:spLocks/>
          </xdr:cNvSpPr>
        </xdr:nvSpPr>
        <xdr:spPr bwMode="auto">
          <a:xfrm flipH="1">
            <a:off x="12532115" y="408222"/>
            <a:ext cx="548100" cy="479880"/>
          </a:xfrm>
          <a:custGeom>
            <a:avLst/>
            <a:gdLst>
              <a:gd name="T0" fmla="*/ 355 w 399"/>
              <a:gd name="T1" fmla="*/ 131 h 349"/>
              <a:gd name="T2" fmla="*/ 225 w 399"/>
              <a:gd name="T3" fmla="*/ 0 h 349"/>
              <a:gd name="T4" fmla="*/ 225 w 399"/>
              <a:gd name="T5" fmla="*/ 87 h 349"/>
              <a:gd name="T6" fmla="*/ 283 w 399"/>
              <a:gd name="T7" fmla="*/ 144 h 349"/>
              <a:gd name="T8" fmla="*/ 0 w 399"/>
              <a:gd name="T9" fmla="*/ 144 h 349"/>
              <a:gd name="T10" fmla="*/ 77 w 399"/>
              <a:gd name="T11" fmla="*/ 204 h 349"/>
              <a:gd name="T12" fmla="*/ 282 w 399"/>
              <a:gd name="T13" fmla="*/ 204 h 349"/>
              <a:gd name="T14" fmla="*/ 281 w 399"/>
              <a:gd name="T15" fmla="*/ 205 h 349"/>
              <a:gd name="T16" fmla="*/ 225 w 399"/>
              <a:gd name="T17" fmla="*/ 262 h 349"/>
              <a:gd name="T18" fmla="*/ 225 w 399"/>
              <a:gd name="T19" fmla="*/ 349 h 349"/>
              <a:gd name="T20" fmla="*/ 355 w 399"/>
              <a:gd name="T21" fmla="*/ 218 h 349"/>
              <a:gd name="T22" fmla="*/ 399 w 399"/>
              <a:gd name="T23" fmla="*/ 174 h 349"/>
              <a:gd name="T24" fmla="*/ 355 w 399"/>
              <a:gd name="T25" fmla="*/ 131 h 3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h="349" w="399">
                <a:moveTo>
                  <a:pt x="355" y="131"/>
                </a:moveTo>
                <a:cubicBezTo>
                  <a:pt x="225" y="0"/>
                  <a:pt x="225" y="0"/>
                  <a:pt x="225" y="0"/>
                </a:cubicBezTo>
                <a:cubicBezTo>
                  <a:pt x="200" y="24"/>
                  <a:pt x="200" y="63"/>
                  <a:pt x="225" y="87"/>
                </a:cubicBezTo>
                <a:cubicBezTo>
                  <a:pt x="283" y="144"/>
                  <a:pt x="283" y="144"/>
                  <a:pt x="283" y="144"/>
                </a:cubicBezTo>
                <a:cubicBezTo>
                  <a:pt x="0" y="144"/>
                  <a:pt x="0" y="144"/>
                  <a:pt x="0" y="144"/>
                </a:cubicBezTo>
                <a:cubicBezTo>
                  <a:pt x="0" y="177"/>
                  <a:pt x="35" y="204"/>
                  <a:pt x="77" y="204"/>
                </a:cubicBezTo>
                <a:cubicBezTo>
                  <a:pt x="282" y="204"/>
                  <a:pt x="282" y="204"/>
                  <a:pt x="282" y="204"/>
                </a:cubicBezTo>
                <a:cubicBezTo>
                  <a:pt x="281" y="205"/>
                  <a:pt x="281" y="205"/>
                  <a:pt x="281" y="205"/>
                </a:cubicBezTo>
                <a:cubicBezTo>
                  <a:pt x="225" y="262"/>
                  <a:pt x="225" y="262"/>
                  <a:pt x="225" y="262"/>
                </a:cubicBezTo>
                <a:cubicBezTo>
                  <a:pt x="200" y="286"/>
                  <a:pt x="200" y="325"/>
                  <a:pt x="225" y="349"/>
                </a:cubicBezTo>
                <a:cubicBezTo>
                  <a:pt x="355" y="218"/>
                  <a:pt x="355" y="218"/>
                  <a:pt x="355" y="218"/>
                </a:cubicBezTo>
                <a:cubicBezTo>
                  <a:pt x="399" y="174"/>
                  <a:pt x="399" y="174"/>
                  <a:pt x="399" y="174"/>
                </a:cubicBezTo>
                <a:lnTo>
                  <a:pt x="355" y="131"/>
                </a:lnTo>
                <a:close/>
              </a:path>
            </a:pathLst>
          </a:custGeom>
          <a:solidFill>
            <a:srgbClr val="00599F"/>
          </a:solidFill>
          <a:ln>
            <a:solidFill>
              <a:srgbClr val="00599F"/>
            </a:solidFill>
            <a:headEnd type="none"/>
            <a:tailEnd type="none"/>
          </a:ln>
        </xdr:spPr>
        <xdr:txBody>
          <a:bodyPr vert="horz" wrap="square" lIns="91440" tIns="45720" rIns="91440" bIns="45720" numCol="1" anchor="t" anchorCtr="0" compatLnSpc="1">
            <a:prstTxWarp prst="textNoShape">
              <a:avLst/>
            </a:prstTxWarp>
          </a:bodyPr>
          <a:lstStyle>
            <a:defPPr>
              <a:defRPr lang="de-DE"/>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endParaRPr lang="it-IT"/>
          </a:p>
        </xdr:txBody>
      </xdr:sp>
    </xdr:grpSp>
    <xdr:clientData/>
  </xdr:twoCellAnchor>
  <xdr:twoCellAnchor editAs="oneCell">
    <xdr:from>
      <xdr:col>2</xdr:col>
      <xdr:colOff>590550</xdr:colOff>
      <xdr:row>1</xdr:row>
      <xdr:rowOff>19050</xdr:rowOff>
    </xdr:from>
    <xdr:to>
      <xdr:col>2</xdr:col>
      <xdr:colOff>2057400</xdr:colOff>
      <xdr:row>5</xdr:row>
      <xdr:rowOff>0</xdr:rowOff>
    </xdr:to>
    <xdr:pic>
      <xdr:nvPicPr>
        <xdr:cNvPr id="5" name="Immagine 4"/>
        <xdr:cNvPicPr preferRelativeResize="1">
          <a:picLocks noChangeAspect="1"/>
        </xdr:cNvPicPr>
      </xdr:nvPicPr>
      <xdr:blipFill>
        <a:blip r:embed="rId2"/>
        <a:stretch>
          <a:fillRect/>
        </a:stretch>
      </xdr:blipFill>
      <xdr:spPr>
        <a:xfrm>
          <a:off x="952500" y="171450"/>
          <a:ext cx="1466850" cy="5905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57150</xdr:rowOff>
    </xdr:from>
    <xdr:to>
      <xdr:col>2</xdr:col>
      <xdr:colOff>485775</xdr:colOff>
      <xdr:row>4</xdr:row>
      <xdr:rowOff>95250</xdr:rowOff>
    </xdr:to>
    <xdr:grpSp>
      <xdr:nvGrpSpPr>
        <xdr:cNvPr id="2" name="Group 1">
          <a:hlinkClick r:id="rId1"/>
        </xdr:cNvPr>
        <xdr:cNvGrpSpPr>
          <a:grpSpLocks noChangeAspect="1"/>
        </xdr:cNvGrpSpPr>
      </xdr:nvGrpSpPr>
      <xdr:grpSpPr>
        <a:xfrm>
          <a:off x="371475" y="209550"/>
          <a:ext cx="476250" cy="495300"/>
          <a:chOff x="12409715" y="272142"/>
          <a:chExt cx="720000" cy="720000"/>
        </a:xfrm>
      </xdr:grpSpPr>
      <xdr:sp macro="" textlink="">
        <xdr:nvSpPr>
          <xdr:cNvPr id="3" name="Rettangolo con angoli arrotondati in diagonale 102"/>
          <xdr:cNvSpPr/>
        </xdr:nvSpPr>
        <xdr:spPr>
          <a:xfrm>
            <a:off x="12409715" y="272142"/>
            <a:ext cx="720000" cy="720000"/>
          </a:xfrm>
          <a:prstGeom prst="round2DiagRect">
            <a:avLst>
              <a:gd name="adj1" fmla="val 4805"/>
              <a:gd name="adj2" fmla="val 0"/>
            </a:avLst>
          </a:prstGeom>
          <a:solidFill>
            <a:srgbClr val="FFFFFF"/>
          </a:solidFill>
          <a:ln w="12700" cap="rnd">
            <a:solidFill>
              <a:srgbClr val="00599F"/>
            </a:solidFill>
            <a:prstDash val="sysDot"/>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tIns="432000" rtlCol="0" anchor="t" anchorCtr="0"/>
          <a:lstStyle>
            <a:defPPr>
              <a:defRPr lang="de-DE"/>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nSpc>
                <a:spcPts val="950"/>
              </a:lnSpc>
            </a:pPr>
            <a:endParaRPr lang="it-IT" sz="800"/>
          </a:p>
        </xdr:txBody>
      </xdr:sp>
      <xdr:sp macro="" textlink="">
        <xdr:nvSpPr>
          <xdr:cNvPr id="4" name="Freeform 9"/>
          <xdr:cNvSpPr>
            <a:spLocks/>
          </xdr:cNvSpPr>
        </xdr:nvSpPr>
        <xdr:spPr bwMode="auto">
          <a:xfrm flipH="1">
            <a:off x="12532115" y="408222"/>
            <a:ext cx="548100" cy="479880"/>
          </a:xfrm>
          <a:custGeom>
            <a:avLst/>
            <a:gdLst>
              <a:gd name="T0" fmla="*/ 355 w 399"/>
              <a:gd name="T1" fmla="*/ 131 h 349"/>
              <a:gd name="T2" fmla="*/ 225 w 399"/>
              <a:gd name="T3" fmla="*/ 0 h 349"/>
              <a:gd name="T4" fmla="*/ 225 w 399"/>
              <a:gd name="T5" fmla="*/ 87 h 349"/>
              <a:gd name="T6" fmla="*/ 283 w 399"/>
              <a:gd name="T7" fmla="*/ 144 h 349"/>
              <a:gd name="T8" fmla="*/ 0 w 399"/>
              <a:gd name="T9" fmla="*/ 144 h 349"/>
              <a:gd name="T10" fmla="*/ 77 w 399"/>
              <a:gd name="T11" fmla="*/ 204 h 349"/>
              <a:gd name="T12" fmla="*/ 282 w 399"/>
              <a:gd name="T13" fmla="*/ 204 h 349"/>
              <a:gd name="T14" fmla="*/ 281 w 399"/>
              <a:gd name="T15" fmla="*/ 205 h 349"/>
              <a:gd name="T16" fmla="*/ 225 w 399"/>
              <a:gd name="T17" fmla="*/ 262 h 349"/>
              <a:gd name="T18" fmla="*/ 225 w 399"/>
              <a:gd name="T19" fmla="*/ 349 h 349"/>
              <a:gd name="T20" fmla="*/ 355 w 399"/>
              <a:gd name="T21" fmla="*/ 218 h 349"/>
              <a:gd name="T22" fmla="*/ 399 w 399"/>
              <a:gd name="T23" fmla="*/ 174 h 349"/>
              <a:gd name="T24" fmla="*/ 355 w 399"/>
              <a:gd name="T25" fmla="*/ 131 h 3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h="349" w="399">
                <a:moveTo>
                  <a:pt x="355" y="131"/>
                </a:moveTo>
                <a:cubicBezTo>
                  <a:pt x="225" y="0"/>
                  <a:pt x="225" y="0"/>
                  <a:pt x="225" y="0"/>
                </a:cubicBezTo>
                <a:cubicBezTo>
                  <a:pt x="200" y="24"/>
                  <a:pt x="200" y="63"/>
                  <a:pt x="225" y="87"/>
                </a:cubicBezTo>
                <a:cubicBezTo>
                  <a:pt x="283" y="144"/>
                  <a:pt x="283" y="144"/>
                  <a:pt x="283" y="144"/>
                </a:cubicBezTo>
                <a:cubicBezTo>
                  <a:pt x="0" y="144"/>
                  <a:pt x="0" y="144"/>
                  <a:pt x="0" y="144"/>
                </a:cubicBezTo>
                <a:cubicBezTo>
                  <a:pt x="0" y="177"/>
                  <a:pt x="35" y="204"/>
                  <a:pt x="77" y="204"/>
                </a:cubicBezTo>
                <a:cubicBezTo>
                  <a:pt x="282" y="204"/>
                  <a:pt x="282" y="204"/>
                  <a:pt x="282" y="204"/>
                </a:cubicBezTo>
                <a:cubicBezTo>
                  <a:pt x="281" y="205"/>
                  <a:pt x="281" y="205"/>
                  <a:pt x="281" y="205"/>
                </a:cubicBezTo>
                <a:cubicBezTo>
                  <a:pt x="225" y="262"/>
                  <a:pt x="225" y="262"/>
                  <a:pt x="225" y="262"/>
                </a:cubicBezTo>
                <a:cubicBezTo>
                  <a:pt x="200" y="286"/>
                  <a:pt x="200" y="325"/>
                  <a:pt x="225" y="349"/>
                </a:cubicBezTo>
                <a:cubicBezTo>
                  <a:pt x="355" y="218"/>
                  <a:pt x="355" y="218"/>
                  <a:pt x="355" y="218"/>
                </a:cubicBezTo>
                <a:cubicBezTo>
                  <a:pt x="399" y="174"/>
                  <a:pt x="399" y="174"/>
                  <a:pt x="399" y="174"/>
                </a:cubicBezTo>
                <a:lnTo>
                  <a:pt x="355" y="131"/>
                </a:lnTo>
                <a:close/>
              </a:path>
            </a:pathLst>
          </a:custGeom>
          <a:solidFill>
            <a:srgbClr val="00599F"/>
          </a:solidFill>
          <a:ln>
            <a:solidFill>
              <a:srgbClr val="00599F"/>
            </a:solidFill>
            <a:headEnd type="none"/>
            <a:tailEnd type="none"/>
          </a:ln>
        </xdr:spPr>
        <xdr:txBody>
          <a:bodyPr vert="horz" wrap="square" lIns="91440" tIns="45720" rIns="91440" bIns="45720" numCol="1" anchor="t" anchorCtr="0" compatLnSpc="1">
            <a:prstTxWarp prst="textNoShape">
              <a:avLst/>
            </a:prstTxWarp>
          </a:bodyPr>
          <a:lstStyle>
            <a:defPPr>
              <a:defRPr lang="de-DE"/>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endParaRPr lang="it-IT"/>
          </a:p>
        </xdr:txBody>
      </xdr:sp>
    </xdr:grpSp>
    <xdr:clientData/>
  </xdr:twoCellAnchor>
  <xdr:twoCellAnchor editAs="oneCell">
    <xdr:from>
      <xdr:col>2</xdr:col>
      <xdr:colOff>590550</xdr:colOff>
      <xdr:row>1</xdr:row>
      <xdr:rowOff>19050</xdr:rowOff>
    </xdr:from>
    <xdr:to>
      <xdr:col>2</xdr:col>
      <xdr:colOff>2057400</xdr:colOff>
      <xdr:row>5</xdr:row>
      <xdr:rowOff>0</xdr:rowOff>
    </xdr:to>
    <xdr:pic>
      <xdr:nvPicPr>
        <xdr:cNvPr id="5" name="Immagine 4"/>
        <xdr:cNvPicPr preferRelativeResize="1">
          <a:picLocks noChangeAspect="1"/>
        </xdr:cNvPicPr>
      </xdr:nvPicPr>
      <xdr:blipFill>
        <a:blip r:embed="rId2"/>
        <a:stretch>
          <a:fillRect/>
        </a:stretch>
      </xdr:blipFill>
      <xdr:spPr>
        <a:xfrm>
          <a:off x="952500" y="171450"/>
          <a:ext cx="1466850" cy="590550"/>
        </a:xfrm>
        <a:prstGeom prst="rect">
          <a:avLst/>
        </a:prstGeom>
        <a:ln>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1"/>
  <sheetViews>
    <sheetView workbookViewId="0" topLeftCell="A1"/>
  </sheetViews>
  <sheetFormatPr defaultColWidth="9.140625" defaultRowHeight="15"/>
  <sheetData>
    <row r="1" ht="15">
      <c r="B1" t="s">
        <v>202</v>
      </c>
    </row>
    <row r="2" ht="15"/>
    <row r="3" ht="15"/>
    <row r="4" ht="15"/>
    <row r="5" ht="15"/>
    <row r="6" ht="15"/>
  </sheetData>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799847602844"/>
  </sheetPr>
  <dimension ref="A1:O95"/>
  <sheetViews>
    <sheetView showGridLines="0" zoomScale="130" zoomScaleNormal="130" workbookViewId="0" topLeftCell="A7"/>
  </sheetViews>
  <sheetFormatPr defaultColWidth="9.140625" defaultRowHeight="15"/>
  <cols>
    <col min="1" max="1" width="2.7109375" style="46" bestFit="1" customWidth="1"/>
    <col min="2" max="2" width="2.7109375" style="47" bestFit="1" customWidth="1"/>
    <col min="3" max="3" width="42.8515625" style="47" bestFit="1" customWidth="1"/>
    <col min="4" max="7" width="11.8515625" style="63" customWidth="1"/>
    <col min="8" max="8" width="11.8515625" style="1" hidden="1" customWidth="1"/>
    <col min="9" max="16384" width="8.7109375" style="1" customWidth="1"/>
  </cols>
  <sheetData>
    <row r="1" spans="1:7" s="47" customFormat="1" ht="12">
      <c r="A1" s="46"/>
      <c r="D1" s="153"/>
      <c r="E1" s="63"/>
      <c r="F1" s="63"/>
      <c r="G1" s="63"/>
    </row>
    <row r="2" ht="12"/>
    <row r="3" ht="12"/>
    <row r="4" spans="1:7" s="47" customFormat="1" ht="12">
      <c r="A4" s="46"/>
      <c r="D4" s="153"/>
      <c r="E4" s="63"/>
      <c r="F4" s="63"/>
      <c r="G4" s="63"/>
    </row>
    <row r="5" ht="12"/>
    <row r="6" ht="5" customHeight="1">
      <c r="H6" s="63"/>
    </row>
    <row r="7" spans="1:15" s="183" customFormat="1" ht="20" customHeight="1">
      <c r="A7" s="48"/>
      <c r="B7" s="49"/>
      <c r="C7" s="182" t="s">
        <v>281</v>
      </c>
      <c r="D7" s="49"/>
      <c r="E7" s="49"/>
      <c r="F7" s="49"/>
      <c r="G7" s="49"/>
      <c r="H7" s="49"/>
      <c r="I7" s="49"/>
      <c r="J7" s="49"/>
      <c r="K7" s="49"/>
      <c r="L7" s="49"/>
      <c r="M7" s="49"/>
      <c r="N7" s="49"/>
      <c r="O7" s="49"/>
    </row>
    <row r="8" spans="1:8" s="185" customFormat="1" ht="5" customHeight="1">
      <c r="A8" s="46"/>
      <c r="B8" s="46"/>
      <c r="C8" s="46"/>
      <c r="D8" s="184"/>
      <c r="E8" s="184"/>
      <c r="F8" s="184"/>
      <c r="G8" s="184"/>
      <c r="H8" s="184"/>
    </row>
    <row r="9" spans="1:7" s="152" customFormat="1" ht="20" customHeight="1">
      <c r="A9" s="186"/>
      <c r="B9" s="187"/>
      <c r="C9" s="188" t="s">
        <v>284</v>
      </c>
      <c r="D9" s="187"/>
      <c r="E9" s="187"/>
      <c r="F9" s="187"/>
      <c r="G9" s="187"/>
    </row>
    <row r="10" spans="1:8" s="50" customFormat="1" ht="15" customHeight="1" thickBot="1">
      <c r="A10" s="48"/>
      <c r="B10" s="49"/>
      <c r="C10" s="47"/>
      <c r="D10" s="63"/>
      <c r="E10" s="63"/>
      <c r="F10" s="63"/>
      <c r="G10" s="63"/>
      <c r="H10" s="189"/>
    </row>
    <row r="11" spans="1:8" s="50" customFormat="1" ht="20" customHeight="1" thickBot="1">
      <c r="A11" s="48"/>
      <c r="B11" s="49"/>
      <c r="C11" s="190" t="s">
        <v>63</v>
      </c>
      <c r="D11" s="189"/>
      <c r="E11" s="189"/>
      <c r="F11" s="189"/>
      <c r="G11" s="189"/>
      <c r="H11" s="189"/>
    </row>
    <row r="12" spans="1:8" s="53" customFormat="1" ht="15" customHeight="1" thickBot="1">
      <c r="A12" s="51"/>
      <c r="B12" s="52"/>
      <c r="C12" s="24" t="s">
        <v>151</v>
      </c>
      <c r="D12" s="17">
        <v>2018</v>
      </c>
      <c r="E12" s="177">
        <v>2019</v>
      </c>
      <c r="F12" s="17">
        <v>2020</v>
      </c>
      <c r="G12" s="177">
        <v>2021</v>
      </c>
      <c r="H12" s="177">
        <v>2022</v>
      </c>
    </row>
    <row r="13" spans="1:8" ht="5" customHeight="1">
      <c r="A13" s="47"/>
      <c r="B13" s="51"/>
      <c r="C13" s="54"/>
      <c r="D13" s="191"/>
      <c r="E13" s="191"/>
      <c r="F13" s="192"/>
      <c r="G13" s="192"/>
      <c r="H13" s="192"/>
    </row>
    <row r="14" spans="1:8" s="53" customFormat="1" ht="14.5" customHeight="1">
      <c r="A14" s="56"/>
      <c r="B14" s="57"/>
      <c r="C14" s="58" t="s">
        <v>128</v>
      </c>
      <c r="D14" s="59">
        <f>'Quarterly Results_PROFORMA'!J21</f>
        <v>122.2</v>
      </c>
      <c r="E14" s="59">
        <f>'Quarterly Results_PROFORMA'!Q21</f>
        <v>124.6</v>
      </c>
      <c r="F14" s="59">
        <f>'Quarterly Results_PROFORMA'!X21</f>
        <v>125.7</v>
      </c>
      <c r="G14" s="59">
        <f>'Quarterly Results_PROFORMA'!AE21</f>
        <v>131.79999999999998</v>
      </c>
      <c r="H14" s="59">
        <f>'Quarterly Results_PROFORMA'!AL21</f>
        <v>0</v>
      </c>
    </row>
    <row r="15" spans="1:8" s="53" customFormat="1" ht="14.5" customHeight="1">
      <c r="A15" s="56"/>
      <c r="B15" s="193"/>
      <c r="C15" s="58" t="s">
        <v>272</v>
      </c>
      <c r="D15" s="59">
        <f>'Quarterly Results_PROFORMA'!J22</f>
        <v>82.1</v>
      </c>
      <c r="E15" s="59">
        <f>'Quarterly Results_PROFORMA'!Q22</f>
        <v>82.6</v>
      </c>
      <c r="F15" s="59">
        <f>'Quarterly Results_PROFORMA'!X22</f>
        <v>81.8</v>
      </c>
      <c r="G15" s="59">
        <f>'Quarterly Results_PROFORMA'!AE22</f>
        <v>77.1</v>
      </c>
      <c r="H15" s="59">
        <f>'Quarterly Results_PROFORMA'!AL22</f>
        <v>0</v>
      </c>
    </row>
    <row r="16" spans="3:8" ht="15">
      <c r="C16" s="58" t="s">
        <v>0</v>
      </c>
      <c r="D16" s="59">
        <f>'Quarterly Results_PROFORMA'!J23</f>
        <v>115.7</v>
      </c>
      <c r="E16" s="59">
        <f>'Quarterly Results_PROFORMA'!Q23</f>
        <v>118.29999999999998</v>
      </c>
      <c r="F16" s="59">
        <f>'Quarterly Results_PROFORMA'!X23</f>
        <v>94.7</v>
      </c>
      <c r="G16" s="59">
        <f>'Quarterly Results_PROFORMA'!AE23</f>
        <v>124</v>
      </c>
      <c r="H16" s="59">
        <f>'Quarterly Results_PROFORMA'!AL23</f>
        <v>0</v>
      </c>
    </row>
    <row r="17" spans="3:8" ht="15">
      <c r="C17" s="58" t="s">
        <v>119</v>
      </c>
      <c r="D17" s="59">
        <f>'Quarterly Results_PROFORMA'!J24</f>
        <v>0</v>
      </c>
      <c r="E17" s="59">
        <f>'Quarterly Results_PROFORMA'!Q24</f>
        <v>0</v>
      </c>
      <c r="F17" s="59">
        <f>'Quarterly Results_PROFORMA'!X24</f>
        <v>194.6</v>
      </c>
      <c r="G17" s="59">
        <f>'Quarterly Results_PROFORMA'!AE24</f>
        <v>242.6</v>
      </c>
      <c r="H17" s="59">
        <f>'Quarterly Results_PROFORMA'!AL24</f>
        <v>0</v>
      </c>
    </row>
    <row r="18" spans="3:8" ht="15">
      <c r="C18" s="58" t="s">
        <v>1</v>
      </c>
      <c r="D18" s="59">
        <f>'Quarterly Results_PROFORMA'!J25</f>
        <v>-23.69999999999999</v>
      </c>
      <c r="E18" s="59">
        <f>'Quarterly Results_PROFORMA'!Q25</f>
        <v>-24.900000000000034</v>
      </c>
      <c r="F18" s="59">
        <f>'Quarterly Results_PROFORMA'!X25</f>
        <v>-22.69999999999999</v>
      </c>
      <c r="G18" s="59">
        <f>'Quarterly Results_PROFORMA'!AE25</f>
        <v>-31.799999999999955</v>
      </c>
      <c r="H18" s="59">
        <f>'Quarterly Results_PROFORMA'!AL25</f>
        <v>0</v>
      </c>
    </row>
    <row r="19" spans="3:8" ht="15">
      <c r="C19" s="60" t="s">
        <v>2</v>
      </c>
      <c r="D19" s="61">
        <f>SUM(D14:D18)</f>
        <v>296.3</v>
      </c>
      <c r="E19" s="61">
        <f aca="true" t="shared" si="0" ref="E19:G19">SUM(E14:E18)</f>
        <v>300.59999999999997</v>
      </c>
      <c r="F19" s="61">
        <f t="shared" si="0"/>
        <v>474.09999999999997</v>
      </c>
      <c r="G19" s="61">
        <f t="shared" si="0"/>
        <v>543.7</v>
      </c>
      <c r="H19" s="61">
        <f aca="true" t="shared" si="1" ref="H19">SUM(H14:H18)</f>
        <v>0</v>
      </c>
    </row>
    <row r="20" spans="4:8" ht="15">
      <c r="D20" s="63" t="str">
        <f>IF(D19='P&amp;L_PROFORMA'!D15,"","NO")</f>
        <v/>
      </c>
      <c r="E20" s="63" t="str">
        <f>IF(E19='P&amp;L_PROFORMA'!E15,"","NO")</f>
        <v/>
      </c>
      <c r="F20" s="63" t="str">
        <f>IF(F19='P&amp;L_PROFORMA'!F15,"","NO")</f>
        <v/>
      </c>
      <c r="G20" s="63" t="str">
        <f>IF(G19='P&amp;L_PROFORMA'!G15,"","NO")</f>
        <v/>
      </c>
      <c r="H20" s="63" t="str">
        <f>IF(H19='P&amp;L_PROFORMA'!H15,"","NO")</f>
        <v/>
      </c>
    </row>
    <row r="21" ht="15">
      <c r="H21" s="63"/>
    </row>
    <row r="22" spans="1:8" s="50" customFormat="1" ht="20" customHeight="1" thickBot="1">
      <c r="A22" s="48"/>
      <c r="B22" s="84"/>
      <c r="C22" s="190" t="s">
        <v>8</v>
      </c>
      <c r="D22" s="189"/>
      <c r="E22" s="189"/>
      <c r="F22" s="189"/>
      <c r="G22" s="189"/>
      <c r="H22" s="189"/>
    </row>
    <row r="23" spans="3:8" ht="15" thickBot="1">
      <c r="C23" s="24" t="s">
        <v>151</v>
      </c>
      <c r="D23" s="17">
        <v>2018</v>
      </c>
      <c r="E23" s="177">
        <v>2019</v>
      </c>
      <c r="F23" s="17">
        <v>2020</v>
      </c>
      <c r="G23" s="177">
        <v>2021</v>
      </c>
      <c r="H23" s="177">
        <v>2022</v>
      </c>
    </row>
    <row r="24" spans="1:8" ht="5" customHeight="1">
      <c r="A24" s="47"/>
      <c r="B24" s="51"/>
      <c r="C24" s="54"/>
      <c r="D24" s="191"/>
      <c r="E24" s="191"/>
      <c r="F24" s="192"/>
      <c r="G24" s="192"/>
      <c r="H24" s="192"/>
    </row>
    <row r="25" spans="3:8" ht="15">
      <c r="C25" s="58" t="s">
        <v>128</v>
      </c>
      <c r="D25" s="59">
        <f>'Quarterly Results_PROFORMA'!J32</f>
        <v>7.5</v>
      </c>
      <c r="E25" s="59">
        <f>'Quarterly Results_PROFORMA'!Q32</f>
        <v>4.2</v>
      </c>
      <c r="F25" s="59">
        <f>'Quarterly Results_PROFORMA'!X32</f>
        <v>5.8</v>
      </c>
      <c r="G25" s="59">
        <f>'Quarterly Results_PROFORMA'!AE32</f>
        <v>5.1</v>
      </c>
      <c r="H25" s="59">
        <f>'Quarterly Results_PROFORMA'!AL32</f>
        <v>0</v>
      </c>
    </row>
    <row r="26" spans="3:8" ht="15">
      <c r="C26" s="58" t="s">
        <v>272</v>
      </c>
      <c r="D26" s="59">
        <f>'Quarterly Results_PROFORMA'!J33</f>
        <v>50.5</v>
      </c>
      <c r="E26" s="59">
        <f>'Quarterly Results_PROFORMA'!Q33</f>
        <v>52.2</v>
      </c>
      <c r="F26" s="59">
        <f>'Quarterly Results_PROFORMA'!X33</f>
        <v>54.3</v>
      </c>
      <c r="G26" s="59">
        <f>'Quarterly Results_PROFORMA'!AE33</f>
        <v>46.2</v>
      </c>
      <c r="H26" s="59">
        <f>'Quarterly Results_PROFORMA'!AL33</f>
        <v>0</v>
      </c>
    </row>
    <row r="27" spans="3:8" ht="15">
      <c r="C27" s="58" t="s">
        <v>0</v>
      </c>
      <c r="D27" s="59">
        <f>'Quarterly Results_PROFORMA'!J34</f>
        <v>9.8</v>
      </c>
      <c r="E27" s="59">
        <f>'Quarterly Results_PROFORMA'!Q34</f>
        <v>13.2</v>
      </c>
      <c r="F27" s="59">
        <f>'Quarterly Results_PROFORMA'!X34</f>
        <v>10</v>
      </c>
      <c r="G27" s="59">
        <f>'Quarterly Results_PROFORMA'!AE34</f>
        <v>12.7</v>
      </c>
      <c r="H27" s="59">
        <f>'Quarterly Results_PROFORMA'!AL34</f>
        <v>0</v>
      </c>
    </row>
    <row r="28" spans="3:8" ht="15">
      <c r="C28" s="58" t="s">
        <v>119</v>
      </c>
      <c r="D28" s="59">
        <f>'Quarterly Results_PROFORMA'!J35</f>
        <v>0</v>
      </c>
      <c r="E28" s="59">
        <f>'Quarterly Results_PROFORMA'!Q35</f>
        <v>0</v>
      </c>
      <c r="F28" s="59">
        <f>'Quarterly Results_PROFORMA'!X35</f>
        <v>79.2</v>
      </c>
      <c r="G28" s="59">
        <f>'Quarterly Results_PROFORMA'!AE35</f>
        <v>101.3</v>
      </c>
      <c r="H28" s="59">
        <f>'Quarterly Results_PROFORMA'!AL35</f>
        <v>0</v>
      </c>
    </row>
    <row r="29" spans="3:8" ht="15">
      <c r="C29" s="60" t="s">
        <v>2</v>
      </c>
      <c r="D29" s="61">
        <f>SUM(D25:D28)</f>
        <v>67.8</v>
      </c>
      <c r="E29" s="61">
        <f aca="true" t="shared" si="2" ref="E29:G29">SUM(E25:E28)</f>
        <v>69.60000000000001</v>
      </c>
      <c r="F29" s="61">
        <f t="shared" si="2"/>
        <v>149.3</v>
      </c>
      <c r="G29" s="61">
        <f t="shared" si="2"/>
        <v>165.3</v>
      </c>
      <c r="H29" s="61">
        <f aca="true" t="shared" si="3" ref="H29">SUM(H25:H28)</f>
        <v>0</v>
      </c>
    </row>
    <row r="30" spans="4:8" ht="15">
      <c r="D30" s="63" t="str">
        <f>IF(D29='P&amp;L_PROFORMA'!D26,"","NO")</f>
        <v/>
      </c>
      <c r="E30" s="63" t="str">
        <f>IF(E29='P&amp;L_PROFORMA'!E26,"","NO")</f>
        <v/>
      </c>
      <c r="F30" s="63" t="str">
        <f>IF(F29='P&amp;L_PROFORMA'!F26,"","NO")</f>
        <v/>
      </c>
      <c r="G30" s="63" t="str">
        <f>IF(G29='P&amp;L_PROFORMA'!G26,"","NO")</f>
        <v/>
      </c>
      <c r="H30" s="63" t="str">
        <f>IF(H29='P&amp;L_PROFORMA'!H26,"","NO")</f>
        <v/>
      </c>
    </row>
    <row r="31" ht="15">
      <c r="H31" s="63"/>
    </row>
    <row r="32" spans="1:8" s="50" customFormat="1" ht="20" customHeight="1" thickBot="1">
      <c r="A32" s="48"/>
      <c r="B32" s="84"/>
      <c r="C32" s="190" t="s">
        <v>3</v>
      </c>
      <c r="D32" s="189"/>
      <c r="E32" s="189"/>
      <c r="F32" s="189"/>
      <c r="G32" s="189"/>
      <c r="H32" s="189"/>
    </row>
    <row r="33" spans="3:8" ht="15" thickBot="1">
      <c r="C33" s="24" t="s">
        <v>151</v>
      </c>
      <c r="D33" s="17">
        <v>2018</v>
      </c>
      <c r="E33" s="177">
        <v>2019</v>
      </c>
      <c r="F33" s="17">
        <v>2020</v>
      </c>
      <c r="G33" s="177">
        <v>2021</v>
      </c>
      <c r="H33" s="177">
        <v>2022</v>
      </c>
    </row>
    <row r="34" spans="1:8" ht="5" customHeight="1">
      <c r="A34" s="47"/>
      <c r="B34" s="51"/>
      <c r="C34" s="54"/>
      <c r="D34" s="191"/>
      <c r="E34" s="191"/>
      <c r="F34" s="192"/>
      <c r="G34" s="192"/>
      <c r="H34" s="192"/>
    </row>
    <row r="35" spans="3:8" ht="15">
      <c r="C35" s="58" t="s">
        <v>128</v>
      </c>
      <c r="D35" s="59">
        <f>'Quarterly Results_PROFORMA'!J43</f>
        <v>9.1</v>
      </c>
      <c r="E35" s="59">
        <f>'Quarterly Results_PROFORMA'!Q43</f>
        <v>4.4</v>
      </c>
      <c r="F35" s="59">
        <f>'Quarterly Results_PROFORMA'!X43</f>
        <v>3.6</v>
      </c>
      <c r="G35" s="59">
        <f>'Quarterly Results_PROFORMA'!AE43</f>
        <v>4.9</v>
      </c>
      <c r="H35" s="59">
        <f>'Quarterly Results_PROFORMA'!AL43</f>
        <v>0</v>
      </c>
    </row>
    <row r="36" spans="3:8" ht="15">
      <c r="C36" s="58" t="s">
        <v>272</v>
      </c>
      <c r="D36" s="59">
        <f>'Quarterly Results_PROFORMA'!J44</f>
        <v>24</v>
      </c>
      <c r="E36" s="59">
        <f>'Quarterly Results_PROFORMA'!Q44</f>
        <v>24.2</v>
      </c>
      <c r="F36" s="59">
        <f>'Quarterly Results_PROFORMA'!X44</f>
        <v>24.5</v>
      </c>
      <c r="G36" s="59">
        <f>'Quarterly Results_PROFORMA'!AE44</f>
        <v>15</v>
      </c>
      <c r="H36" s="59">
        <f>'Quarterly Results_PROFORMA'!AL44</f>
        <v>0</v>
      </c>
    </row>
    <row r="37" spans="3:8" ht="15">
      <c r="C37" s="58" t="s">
        <v>0</v>
      </c>
      <c r="D37" s="59">
        <f>'Quarterly Results_PROFORMA'!J45</f>
        <v>-2.1</v>
      </c>
      <c r="E37" s="59">
        <f>'Quarterly Results_PROFORMA'!Q45</f>
        <v>1.7</v>
      </c>
      <c r="F37" s="59">
        <f>'Quarterly Results_PROFORMA'!X45</f>
        <v>-1.7</v>
      </c>
      <c r="G37" s="59">
        <f>'Quarterly Results_PROFORMA'!AE45</f>
        <v>3.8</v>
      </c>
      <c r="H37" s="59">
        <f>'Quarterly Results_PROFORMA'!AL45</f>
        <v>0</v>
      </c>
    </row>
    <row r="38" spans="3:8" ht="15">
      <c r="C38" s="58" t="s">
        <v>119</v>
      </c>
      <c r="D38" s="59">
        <f>'Quarterly Results_PROFORMA'!J46</f>
        <v>0</v>
      </c>
      <c r="E38" s="59">
        <f>'Quarterly Results_PROFORMA'!Q46</f>
        <v>0</v>
      </c>
      <c r="F38" s="59">
        <f>'Quarterly Results_PROFORMA'!X46</f>
        <v>40.4</v>
      </c>
      <c r="G38" s="59">
        <f>'Quarterly Results_PROFORMA'!AE46</f>
        <v>62.3</v>
      </c>
      <c r="H38" s="59">
        <f>'Quarterly Results_PROFORMA'!AL46</f>
        <v>0</v>
      </c>
    </row>
    <row r="39" spans="3:8" ht="15">
      <c r="C39" s="60" t="s">
        <v>2</v>
      </c>
      <c r="D39" s="61">
        <f>SUM(D35:D38)</f>
        <v>31</v>
      </c>
      <c r="E39" s="61">
        <f aca="true" t="shared" si="4" ref="E39:G39">SUM(E35:E38)</f>
        <v>30.3</v>
      </c>
      <c r="F39" s="61">
        <f t="shared" si="4"/>
        <v>66.8</v>
      </c>
      <c r="G39" s="61">
        <f t="shared" si="4"/>
        <v>86</v>
      </c>
      <c r="H39" s="61">
        <f aca="true" t="shared" si="5" ref="H39">SUM(H35:H38)</f>
        <v>0</v>
      </c>
    </row>
    <row r="40" spans="4:8" ht="15">
      <c r="D40" s="63" t="str">
        <f>IF(D39/ROUND('P&amp;L_PROFORMA'!D37,1),"","NO")</f>
        <v/>
      </c>
      <c r="E40" s="63" t="str">
        <f>IF(E39/ROUND('P&amp;L_PROFORMA'!E37,1),"","NO")</f>
        <v/>
      </c>
      <c r="F40" s="63" t="str">
        <f>IF(F39/ROUND('P&amp;L_PROFORMA'!F37,1),"","NO")</f>
        <v/>
      </c>
      <c r="G40" s="63" t="str">
        <f>IF(G39/ROUND('P&amp;L_PROFORMA'!G37,1),"","NO")</f>
        <v/>
      </c>
      <c r="H40" s="63"/>
    </row>
    <row r="41" spans="1:8" s="185" customFormat="1" ht="5" customHeight="1">
      <c r="A41" s="46"/>
      <c r="B41" s="46"/>
      <c r="C41" s="46"/>
      <c r="D41" s="184"/>
      <c r="E41" s="184"/>
      <c r="F41" s="184"/>
      <c r="G41" s="184"/>
      <c r="H41" s="184"/>
    </row>
    <row r="42" spans="1:7" s="152" customFormat="1" ht="20" customHeight="1">
      <c r="A42" s="186"/>
      <c r="B42" s="187"/>
      <c r="C42" s="188" t="s">
        <v>283</v>
      </c>
      <c r="D42" s="187"/>
      <c r="E42" s="187"/>
      <c r="F42" s="187"/>
      <c r="G42" s="187"/>
    </row>
    <row r="43" ht="15">
      <c r="H43" s="63"/>
    </row>
    <row r="44" spans="3:8" ht="15" thickBot="1">
      <c r="C44" s="190" t="s">
        <v>127</v>
      </c>
      <c r="D44" s="189"/>
      <c r="E44" s="189"/>
      <c r="F44" s="189"/>
      <c r="G44" s="189"/>
      <c r="H44" s="189"/>
    </row>
    <row r="45" spans="3:8" ht="15" thickBot="1">
      <c r="C45" s="24" t="s">
        <v>151</v>
      </c>
      <c r="D45" s="17">
        <v>2018</v>
      </c>
      <c r="E45" s="177">
        <v>2019</v>
      </c>
      <c r="F45" s="17">
        <v>2020</v>
      </c>
      <c r="G45" s="177">
        <v>2021</v>
      </c>
      <c r="H45" s="177">
        <v>2022</v>
      </c>
    </row>
    <row r="46" spans="1:8" ht="5" customHeight="1">
      <c r="A46" s="47"/>
      <c r="B46" s="51"/>
      <c r="C46" s="54"/>
      <c r="D46" s="191"/>
      <c r="E46" s="191"/>
      <c r="F46" s="192"/>
      <c r="G46" s="192"/>
      <c r="H46" s="192"/>
    </row>
    <row r="47" spans="3:8" ht="15">
      <c r="C47" s="58" t="s">
        <v>4</v>
      </c>
      <c r="D47" s="59">
        <f>'Quarterly Results_PROFORMA'!J119</f>
        <v>99.7</v>
      </c>
      <c r="E47" s="59">
        <f>'Quarterly Results_PROFORMA'!Q119</f>
        <v>99.6</v>
      </c>
      <c r="F47" s="59">
        <f>'Quarterly Results_PROFORMA'!X119</f>
        <v>100.7</v>
      </c>
      <c r="G47" s="59">
        <f>'Quarterly Results_PROFORMA'!AE119</f>
        <v>99.3</v>
      </c>
      <c r="H47" s="59">
        <f>'Quarterly Results_PROFORMA'!AL119</f>
        <v>0</v>
      </c>
    </row>
    <row r="48" spans="3:8" ht="15">
      <c r="C48" s="58" t="s">
        <v>5</v>
      </c>
      <c r="D48" s="59">
        <f>'Quarterly Results_PROFORMA'!J120</f>
        <v>8.5</v>
      </c>
      <c r="E48" s="59">
        <f>'Quarterly Results_PROFORMA'!Q120</f>
        <v>8.5</v>
      </c>
      <c r="F48" s="59">
        <f>'Quarterly Results_PROFORMA'!X120</f>
        <v>9.3</v>
      </c>
      <c r="G48" s="59">
        <f>'Quarterly Results_PROFORMA'!AE120</f>
        <v>12.3</v>
      </c>
      <c r="H48" s="59">
        <f>'Quarterly Results_PROFORMA'!AL120</f>
        <v>0</v>
      </c>
    </row>
    <row r="49" spans="3:8" ht="15">
      <c r="C49" s="58" t="s">
        <v>6</v>
      </c>
      <c r="D49" s="59">
        <f>'Quarterly Results_PROFORMA'!J121</f>
        <v>14</v>
      </c>
      <c r="E49" s="59">
        <f>'Quarterly Results_PROFORMA'!Q121</f>
        <v>16.5</v>
      </c>
      <c r="F49" s="59">
        <f>'Quarterly Results_PROFORMA'!X121</f>
        <v>15.7</v>
      </c>
      <c r="G49" s="59">
        <f>'Quarterly Results_PROFORMA'!AE121</f>
        <v>20.2</v>
      </c>
      <c r="H49" s="59">
        <f>'Quarterly Results_PROFORMA'!AL121</f>
        <v>0</v>
      </c>
    </row>
    <row r="50" spans="3:8" ht="15">
      <c r="C50" s="60" t="s">
        <v>7</v>
      </c>
      <c r="D50" s="61">
        <f>SUM(D47:D49)</f>
        <v>122.2</v>
      </c>
      <c r="E50" s="61">
        <f aca="true" t="shared" si="6" ref="E50:G50">SUM(E47:E49)</f>
        <v>124.6</v>
      </c>
      <c r="F50" s="61">
        <f t="shared" si="6"/>
        <v>125.7</v>
      </c>
      <c r="G50" s="61">
        <f t="shared" si="6"/>
        <v>131.79999999999998</v>
      </c>
      <c r="H50" s="61">
        <f aca="true" t="shared" si="7" ref="H50">SUM(H47:H49)</f>
        <v>0</v>
      </c>
    </row>
    <row r="51" spans="1:8" ht="5" customHeight="1">
      <c r="A51" s="47"/>
      <c r="B51" s="51"/>
      <c r="C51" s="54"/>
      <c r="D51" s="191"/>
      <c r="E51" s="191"/>
      <c r="F51" s="192"/>
      <c r="G51" s="192"/>
      <c r="H51" s="192"/>
    </row>
    <row r="52" spans="3:8" ht="15">
      <c r="C52" s="60" t="s">
        <v>8</v>
      </c>
      <c r="D52" s="61">
        <f>'Quarterly Results_PROFORMA'!J124</f>
        <v>7.5</v>
      </c>
      <c r="E52" s="61">
        <f>'Quarterly Results_PROFORMA'!Q124</f>
        <v>4.2</v>
      </c>
      <c r="F52" s="61">
        <f>'Quarterly Results_PROFORMA'!X124</f>
        <v>5.8</v>
      </c>
      <c r="G52" s="61">
        <f>'Quarterly Results_PROFORMA'!AE124</f>
        <v>5.1</v>
      </c>
      <c r="H52" s="61">
        <f>'Quarterly Results_PROFORMA'!AL124</f>
        <v>0</v>
      </c>
    </row>
    <row r="53" spans="3:8" ht="15">
      <c r="C53" s="76" t="s">
        <v>9</v>
      </c>
      <c r="D53" s="77">
        <f>_xlfn.IFERROR(IF(D52/D50&lt;0,"n.m.",D52/D50),"-")</f>
        <v>0.06137479541734861</v>
      </c>
      <c r="E53" s="77">
        <f aca="true" t="shared" si="8" ref="E53:G53">_xlfn.IFERROR(IF(E52/E50&lt;0,"n.m.",E52/E50),"-")</f>
        <v>0.03370786516853933</v>
      </c>
      <c r="F53" s="77">
        <f t="shared" si="8"/>
        <v>0.046141607000795545</v>
      </c>
      <c r="G53" s="77">
        <f t="shared" si="8"/>
        <v>0.03869499241274659</v>
      </c>
      <c r="H53" s="77" t="str">
        <f aca="true" t="shared" si="9" ref="H53">_xlfn.IFERROR(IF(H52/H50&lt;0,"n.m.",H52/H50),"-")</f>
        <v>-</v>
      </c>
    </row>
    <row r="54" spans="3:8" ht="15">
      <c r="C54" s="60" t="s">
        <v>3</v>
      </c>
      <c r="D54" s="61">
        <f>'Quarterly Results_PROFORMA'!J126</f>
        <v>9.1</v>
      </c>
      <c r="E54" s="61">
        <f>'Quarterly Results_PROFORMA'!Q126</f>
        <v>4.4</v>
      </c>
      <c r="F54" s="61">
        <f>'Quarterly Results_PROFORMA'!X126</f>
        <v>3.6</v>
      </c>
      <c r="G54" s="61">
        <f>'Quarterly Results_PROFORMA'!AE126</f>
        <v>4.9</v>
      </c>
      <c r="H54" s="61">
        <f>'Quarterly Results_PROFORMA'!AL126</f>
        <v>0</v>
      </c>
    </row>
    <row r="55" spans="3:8" ht="15">
      <c r="C55" s="194" t="s">
        <v>68</v>
      </c>
      <c r="D55" s="195">
        <f>_xlfn.IFERROR(IF(D54/D50&lt;0,"n.m.",D54/D50),"-")</f>
        <v>0.07446808510638298</v>
      </c>
      <c r="E55" s="195">
        <f aca="true" t="shared" si="10" ref="E55:F55">_xlfn.IFERROR(IF(E54/E50&lt;0,"n.m.",E54/E50),"-")</f>
        <v>0.03531300160513644</v>
      </c>
      <c r="F55" s="195">
        <f t="shared" si="10"/>
        <v>0.028639618138424822</v>
      </c>
      <c r="G55" s="195">
        <f>_xlfn.IFERROR(IF(G54/G50&lt;0,"n.m.",G54/G50),"-")</f>
        <v>0.037177541729893786</v>
      </c>
      <c r="H55" s="77" t="str">
        <f>_xlfn.IFERROR(IF(H54/H50&lt;0,"n.m.",H54/H50),"-")</f>
        <v>-</v>
      </c>
    </row>
    <row r="56" ht="15">
      <c r="H56" s="63"/>
    </row>
    <row r="57" ht="15">
      <c r="H57" s="63"/>
    </row>
    <row r="58" spans="3:8" ht="15" thickBot="1">
      <c r="C58" s="190" t="s">
        <v>272</v>
      </c>
      <c r="D58" s="189"/>
      <c r="E58" s="189"/>
      <c r="F58" s="189"/>
      <c r="G58" s="189"/>
      <c r="H58" s="189"/>
    </row>
    <row r="59" spans="3:8" ht="15" thickBot="1">
      <c r="C59" s="24" t="s">
        <v>151</v>
      </c>
      <c r="D59" s="17">
        <v>2018</v>
      </c>
      <c r="E59" s="177">
        <v>2019</v>
      </c>
      <c r="F59" s="17">
        <v>2020</v>
      </c>
      <c r="G59" s="177">
        <v>2021</v>
      </c>
      <c r="H59" s="177">
        <v>2022</v>
      </c>
    </row>
    <row r="60" spans="1:8" ht="5" customHeight="1">
      <c r="A60" s="47"/>
      <c r="B60" s="51"/>
      <c r="C60" s="54"/>
      <c r="D60" s="191"/>
      <c r="E60" s="191"/>
      <c r="F60" s="192"/>
      <c r="G60" s="192"/>
      <c r="H60" s="192"/>
    </row>
    <row r="61" spans="3:8" ht="15">
      <c r="C61" s="58" t="s">
        <v>5</v>
      </c>
      <c r="D61" s="59">
        <f>'Quarterly Results_PROFORMA'!J133</f>
        <v>54.7</v>
      </c>
      <c r="E61" s="59">
        <f>'Quarterly Results_PROFORMA'!Q133</f>
        <v>55.9</v>
      </c>
      <c r="F61" s="59">
        <f>'Quarterly Results_PROFORMA'!X133</f>
        <v>56.8</v>
      </c>
      <c r="G61" s="59">
        <f>'Quarterly Results_PROFORMA'!AE133</f>
        <v>52.1</v>
      </c>
      <c r="H61" s="59">
        <f>'Quarterly Results_PROFORMA'!AL133</f>
        <v>0</v>
      </c>
    </row>
    <row r="62" spans="3:8" ht="15">
      <c r="C62" s="58" t="s">
        <v>6</v>
      </c>
      <c r="D62" s="59">
        <f>'Quarterly Results_PROFORMA'!J134</f>
        <v>27.4</v>
      </c>
      <c r="E62" s="59">
        <f>'Quarterly Results_PROFORMA'!Q134</f>
        <v>26.7</v>
      </c>
      <c r="F62" s="59">
        <f>'Quarterly Results_PROFORMA'!X134</f>
        <v>25</v>
      </c>
      <c r="G62" s="59">
        <f>'Quarterly Results_PROFORMA'!AE134</f>
        <v>25</v>
      </c>
      <c r="H62" s="59">
        <f>'Quarterly Results_PROFORMA'!AL134</f>
        <v>0</v>
      </c>
    </row>
    <row r="63" spans="3:8" ht="15">
      <c r="C63" s="60" t="s">
        <v>7</v>
      </c>
      <c r="D63" s="61">
        <f>SUM(D61:D62)</f>
        <v>82.1</v>
      </c>
      <c r="E63" s="61">
        <f aca="true" t="shared" si="11" ref="E63:G63">SUM(E61:E62)</f>
        <v>82.6</v>
      </c>
      <c r="F63" s="61">
        <f t="shared" si="11"/>
        <v>81.8</v>
      </c>
      <c r="G63" s="61">
        <f t="shared" si="11"/>
        <v>77.1</v>
      </c>
      <c r="H63" s="61">
        <f aca="true" t="shared" si="12" ref="H63">SUM(H61:H62)</f>
        <v>0</v>
      </c>
    </row>
    <row r="64" spans="1:8" ht="5" customHeight="1">
      <c r="A64" s="47"/>
      <c r="B64" s="51"/>
      <c r="C64" s="54"/>
      <c r="D64" s="191"/>
      <c r="E64" s="191"/>
      <c r="F64" s="192"/>
      <c r="G64" s="192"/>
      <c r="H64" s="192"/>
    </row>
    <row r="65" spans="3:8" ht="15">
      <c r="C65" s="60" t="s">
        <v>8</v>
      </c>
      <c r="D65" s="61">
        <f>'Quarterly Results_PROFORMA'!J137</f>
        <v>50.5</v>
      </c>
      <c r="E65" s="61">
        <f>'Quarterly Results_PROFORMA'!Q137</f>
        <v>52.2</v>
      </c>
      <c r="F65" s="61">
        <f>'Quarterly Results_PROFORMA'!X137</f>
        <v>54.3</v>
      </c>
      <c r="G65" s="61">
        <f>'Quarterly Results_PROFORMA'!AE137</f>
        <v>46.2</v>
      </c>
      <c r="H65" s="61">
        <f>'Quarterly Results_PROFORMA'!AL137</f>
        <v>0</v>
      </c>
    </row>
    <row r="66" spans="3:8" ht="15">
      <c r="C66" s="76" t="s">
        <v>9</v>
      </c>
      <c r="D66" s="77">
        <f>_xlfn.IFERROR(IF(D65/D63&lt;0,"n.m.",D65/D63),"-")</f>
        <v>0.6151035322777102</v>
      </c>
      <c r="E66" s="77">
        <f>_xlfn.IFERROR(IF(E65/E63&lt;0,"n.m.",E65/E63),"-")</f>
        <v>0.6319612590799032</v>
      </c>
      <c r="F66" s="77">
        <f>_xlfn.IFERROR(IF(F65/F63&lt;0,"n.m.",F65/F63),"-")</f>
        <v>0.6638141809290954</v>
      </c>
      <c r="G66" s="77">
        <f>_xlfn.IFERROR(IF(G65/G63&lt;0,"n.m.",G65/G63),"-")</f>
        <v>0.5992217898832686</v>
      </c>
      <c r="H66" s="77" t="str">
        <f>_xlfn.IFERROR(IF(H65/H63&lt;0,"n.m.",H65/H63),"-")</f>
        <v>-</v>
      </c>
    </row>
    <row r="67" spans="3:8" ht="15">
      <c r="C67" s="60" t="s">
        <v>3</v>
      </c>
      <c r="D67" s="61">
        <f>'Quarterly Results_PROFORMA'!J139</f>
        <v>24</v>
      </c>
      <c r="E67" s="61">
        <f>'Quarterly Results_PROFORMA'!Q139</f>
        <v>24.2</v>
      </c>
      <c r="F67" s="61">
        <f>'Quarterly Results_PROFORMA'!X139</f>
        <v>24.5</v>
      </c>
      <c r="G67" s="61">
        <f>'Quarterly Results_PROFORMA'!AE139</f>
        <v>15</v>
      </c>
      <c r="H67" s="61">
        <f>'Quarterly Results_PROFORMA'!AL139</f>
        <v>0</v>
      </c>
    </row>
    <row r="68" spans="3:8" ht="15">
      <c r="C68" s="194" t="s">
        <v>68</v>
      </c>
      <c r="D68" s="195">
        <f>_xlfn.IFERROR(IF(D67/D63&lt;0,"n.m.",D67/D63),"-")</f>
        <v>0.292326431181486</v>
      </c>
      <c r="E68" s="195">
        <f>_xlfn.IFERROR(IF(E67/E63&lt;0,"n.m.",E67/E63),"-")</f>
        <v>0.2929782082324455</v>
      </c>
      <c r="F68" s="195">
        <f>_xlfn.IFERROR(IF(F67/F63&lt;0,"n.m.",F67/F63),"-")</f>
        <v>0.2995110024449878</v>
      </c>
      <c r="G68" s="195">
        <f>_xlfn.IFERROR(IF(G67/G63&lt;0,"n.m.",G67/G63),"-")</f>
        <v>0.19455252918287938</v>
      </c>
      <c r="H68" s="77" t="str">
        <f>_xlfn.IFERROR(IF(H67/H63&lt;0,"n.m.",H67/H63),"-")</f>
        <v>-</v>
      </c>
    </row>
    <row r="69" ht="15">
      <c r="H69" s="63"/>
    </row>
    <row r="70" ht="15">
      <c r="H70" s="63"/>
    </row>
    <row r="71" spans="3:8" ht="15" thickBot="1">
      <c r="C71" s="190" t="s">
        <v>0</v>
      </c>
      <c r="D71" s="189"/>
      <c r="E71" s="189"/>
      <c r="F71" s="189"/>
      <c r="G71" s="189"/>
      <c r="H71" s="189"/>
    </row>
    <row r="72" spans="3:8" ht="15" thickBot="1">
      <c r="C72" s="24" t="s">
        <v>151</v>
      </c>
      <c r="D72" s="17">
        <v>2018</v>
      </c>
      <c r="E72" s="177">
        <v>2019</v>
      </c>
      <c r="F72" s="17">
        <v>2020</v>
      </c>
      <c r="G72" s="177">
        <v>2021</v>
      </c>
      <c r="H72" s="177">
        <v>2022</v>
      </c>
    </row>
    <row r="73" spans="1:8" ht="5" customHeight="1">
      <c r="A73" s="47"/>
      <c r="B73" s="51"/>
      <c r="C73" s="54"/>
      <c r="D73" s="191"/>
      <c r="E73" s="191"/>
      <c r="F73" s="192"/>
      <c r="G73" s="192"/>
      <c r="H73" s="192"/>
    </row>
    <row r="74" spans="3:8" ht="15">
      <c r="C74" s="58" t="s">
        <v>4</v>
      </c>
      <c r="D74" s="59">
        <f>'Quarterly Results_PROFORMA'!J146</f>
        <v>46.2</v>
      </c>
      <c r="E74" s="59">
        <f>'Quarterly Results_PROFORMA'!Q146</f>
        <v>46.4</v>
      </c>
      <c r="F74" s="59">
        <f>'Quarterly Results_PROFORMA'!X146</f>
        <v>51.7</v>
      </c>
      <c r="G74" s="59">
        <f>'Quarterly Results_PROFORMA'!AE146</f>
        <v>60.7</v>
      </c>
      <c r="H74" s="59">
        <f>'Quarterly Results_PROFORMA'!AL146</f>
        <v>0</v>
      </c>
    </row>
    <row r="75" spans="3:8" ht="15">
      <c r="C75" s="58" t="s">
        <v>10</v>
      </c>
      <c r="D75" s="59">
        <f>'Quarterly Results_PROFORMA'!J147</f>
        <v>60</v>
      </c>
      <c r="E75" s="59">
        <f>'Quarterly Results_PROFORMA'!Q147</f>
        <v>62.3</v>
      </c>
      <c r="F75" s="59">
        <f>'Quarterly Results_PROFORMA'!X147</f>
        <v>35.3</v>
      </c>
      <c r="G75" s="59">
        <f>'Quarterly Results_PROFORMA'!AE147</f>
        <v>56.8</v>
      </c>
      <c r="H75" s="59">
        <f>'Quarterly Results_PROFORMA'!AL147</f>
        <v>0</v>
      </c>
    </row>
    <row r="76" spans="3:8" ht="15">
      <c r="C76" s="58" t="s">
        <v>6</v>
      </c>
      <c r="D76" s="59">
        <f>'Quarterly Results_PROFORMA'!J148</f>
        <v>9.5</v>
      </c>
      <c r="E76" s="59">
        <f>'Quarterly Results_PROFORMA'!Q148</f>
        <v>9.6</v>
      </c>
      <c r="F76" s="59">
        <f>'Quarterly Results_PROFORMA'!X148</f>
        <v>7.7</v>
      </c>
      <c r="G76" s="59">
        <f>'Quarterly Results_PROFORMA'!AE148</f>
        <v>6.5</v>
      </c>
      <c r="H76" s="59">
        <f>'Quarterly Results_PROFORMA'!AL148</f>
        <v>0</v>
      </c>
    </row>
    <row r="77" spans="3:8" ht="15">
      <c r="C77" s="60" t="s">
        <v>7</v>
      </c>
      <c r="D77" s="61">
        <f>SUM(D74:D76)</f>
        <v>115.7</v>
      </c>
      <c r="E77" s="61">
        <f aca="true" t="shared" si="13" ref="E77:G77">SUM(E74:E76)</f>
        <v>118.29999999999998</v>
      </c>
      <c r="F77" s="61">
        <f t="shared" si="13"/>
        <v>94.7</v>
      </c>
      <c r="G77" s="61">
        <f t="shared" si="13"/>
        <v>124</v>
      </c>
      <c r="H77" s="61">
        <f aca="true" t="shared" si="14" ref="H77">SUM(H74:H76)</f>
        <v>0</v>
      </c>
    </row>
    <row r="78" spans="1:8" ht="5" customHeight="1">
      <c r="A78" s="47"/>
      <c r="B78" s="51"/>
      <c r="C78" s="54"/>
      <c r="D78" s="196"/>
      <c r="E78" s="196"/>
      <c r="F78" s="197"/>
      <c r="G78" s="197"/>
      <c r="H78" s="197"/>
    </row>
    <row r="79" spans="3:8" ht="15">
      <c r="C79" s="60" t="s">
        <v>8</v>
      </c>
      <c r="D79" s="61">
        <f>'Quarterly Results_PROFORMA'!J151</f>
        <v>9.8</v>
      </c>
      <c r="E79" s="61">
        <f>'Quarterly Results_PROFORMA'!Q151</f>
        <v>13.2</v>
      </c>
      <c r="F79" s="61">
        <f>'Quarterly Results_PROFORMA'!X151</f>
        <v>10</v>
      </c>
      <c r="G79" s="61">
        <f>'Quarterly Results_PROFORMA'!AE151</f>
        <v>12.7</v>
      </c>
      <c r="H79" s="61">
        <f>'Quarterly Results_PROFORMA'!AL151</f>
        <v>0</v>
      </c>
    </row>
    <row r="80" spans="3:8" ht="15">
      <c r="C80" s="76" t="s">
        <v>9</v>
      </c>
      <c r="D80" s="77">
        <f>_xlfn.IFERROR(IF(D79/D77&lt;0,"n.m.",D79/D77),"-")</f>
        <v>0.0847018150388937</v>
      </c>
      <c r="E80" s="77">
        <f aca="true" t="shared" si="15" ref="E80:G80">_xlfn.IFERROR(IF(E79/E77&lt;0,"n.m.",E79/E77),"-")</f>
        <v>0.11158072696534237</v>
      </c>
      <c r="F80" s="77">
        <f t="shared" si="15"/>
        <v>0.10559662090813093</v>
      </c>
      <c r="G80" s="77">
        <f t="shared" si="15"/>
        <v>0.10241935483870968</v>
      </c>
      <c r="H80" s="77" t="str">
        <f aca="true" t="shared" si="16" ref="H80">_xlfn.IFERROR(IF(H79/H77&lt;0,"n.m.",H79/H77),"-")</f>
        <v>-</v>
      </c>
    </row>
    <row r="81" spans="3:8" ht="15">
      <c r="C81" s="60" t="s">
        <v>3</v>
      </c>
      <c r="D81" s="61">
        <f>'Quarterly Results_PROFORMA'!J153</f>
        <v>-2.1</v>
      </c>
      <c r="E81" s="61">
        <f>'Quarterly Results_PROFORMA'!Q153</f>
        <v>1.7</v>
      </c>
      <c r="F81" s="61">
        <f>'Quarterly Results_PROFORMA'!X153</f>
        <v>-1.7</v>
      </c>
      <c r="G81" s="61">
        <f>'Quarterly Results_PROFORMA'!AE153</f>
        <v>3.8</v>
      </c>
      <c r="H81" s="61">
        <f>'Quarterly Results_PROFORMA'!AL153</f>
        <v>0</v>
      </c>
    </row>
    <row r="82" spans="3:8" ht="15">
      <c r="C82" s="194" t="s">
        <v>68</v>
      </c>
      <c r="D82" s="195" t="str">
        <f>_xlfn.IFERROR(IF(D81/D77&lt;0,"n.m.",D81/D77),"-")</f>
        <v>n.m.</v>
      </c>
      <c r="E82" s="195">
        <f aca="true" t="shared" si="17" ref="E82:G82">_xlfn.IFERROR(IF(E81/E77&lt;0,"n.m.",E81/E77),"-")</f>
        <v>0.01437024513947591</v>
      </c>
      <c r="F82" s="195" t="str">
        <f t="shared" si="17"/>
        <v>n.m.</v>
      </c>
      <c r="G82" s="195">
        <f t="shared" si="17"/>
        <v>0.03064516129032258</v>
      </c>
      <c r="H82" s="77" t="str">
        <f aca="true" t="shared" si="18" ref="H82">_xlfn.IFERROR(IF(H81/H77&lt;0,"n.m.",H81/H77),"-")</f>
        <v>-</v>
      </c>
    </row>
    <row r="83" ht="15">
      <c r="H83" s="63"/>
    </row>
    <row r="84" ht="15">
      <c r="H84" s="63"/>
    </row>
    <row r="85" spans="3:8" ht="15" thickBot="1">
      <c r="C85" s="198" t="s">
        <v>119</v>
      </c>
      <c r="D85" s="189"/>
      <c r="E85" s="189"/>
      <c r="F85" s="189"/>
      <c r="G85" s="189"/>
      <c r="H85" s="189"/>
    </row>
    <row r="86" spans="3:8" ht="15" thickBot="1">
      <c r="C86" s="24" t="s">
        <v>151</v>
      </c>
      <c r="D86" s="17">
        <v>2018</v>
      </c>
      <c r="E86" s="177">
        <v>2019</v>
      </c>
      <c r="F86" s="17">
        <v>2020</v>
      </c>
      <c r="G86" s="177">
        <v>2021</v>
      </c>
      <c r="H86" s="177">
        <v>2022</v>
      </c>
    </row>
    <row r="87" spans="1:8" ht="5" customHeight="1">
      <c r="A87" s="47"/>
      <c r="B87" s="51"/>
      <c r="C87" s="54"/>
      <c r="D87" s="191"/>
      <c r="E87" s="191"/>
      <c r="F87" s="192"/>
      <c r="G87" s="192"/>
      <c r="H87" s="192"/>
    </row>
    <row r="88" spans="3:8" ht="15">
      <c r="C88" s="58" t="s">
        <v>11</v>
      </c>
      <c r="D88" s="59">
        <f>'Quarterly Results_PROFORMA'!J160</f>
        <v>0</v>
      </c>
      <c r="E88" s="59">
        <f>'Quarterly Results_PROFORMA'!Q160</f>
        <v>0</v>
      </c>
      <c r="F88" s="59">
        <f>'Quarterly Results_PROFORMA'!X160</f>
        <v>187.4</v>
      </c>
      <c r="G88" s="59">
        <f>'Quarterly Results_PROFORMA'!AE160</f>
        <v>226.1</v>
      </c>
      <c r="H88" s="59">
        <f>'Quarterly Results_PROFORMA'!AL160</f>
        <v>0</v>
      </c>
    </row>
    <row r="89" spans="3:8" ht="15">
      <c r="C89" s="58" t="s">
        <v>6</v>
      </c>
      <c r="D89" s="59">
        <f>'Quarterly Results_PROFORMA'!J161</f>
        <v>0</v>
      </c>
      <c r="E89" s="59">
        <f>'Quarterly Results_PROFORMA'!Q161</f>
        <v>0</v>
      </c>
      <c r="F89" s="59">
        <f>'Quarterly Results_PROFORMA'!X161</f>
        <v>7.2</v>
      </c>
      <c r="G89" s="59">
        <f>'Quarterly Results_PROFORMA'!AE161</f>
        <v>16.5</v>
      </c>
      <c r="H89" s="59">
        <f>'Quarterly Results_PROFORMA'!AL161</f>
        <v>0</v>
      </c>
    </row>
    <row r="90" spans="3:8" ht="15">
      <c r="C90" s="60" t="s">
        <v>7</v>
      </c>
      <c r="D90" s="61">
        <f>SUM(D88:D89)</f>
        <v>0</v>
      </c>
      <c r="E90" s="61">
        <f aca="true" t="shared" si="19" ref="E90:G90">SUM(E88:E89)</f>
        <v>0</v>
      </c>
      <c r="F90" s="61">
        <f t="shared" si="19"/>
        <v>194.6</v>
      </c>
      <c r="G90" s="61">
        <f t="shared" si="19"/>
        <v>242.6</v>
      </c>
      <c r="H90" s="61">
        <f aca="true" t="shared" si="20" ref="H90">SUM(H88:H89)</f>
        <v>0</v>
      </c>
    </row>
    <row r="91" spans="1:8" ht="5" customHeight="1">
      <c r="A91" s="47"/>
      <c r="B91" s="51"/>
      <c r="C91" s="54"/>
      <c r="D91" s="196"/>
      <c r="E91" s="196"/>
      <c r="F91" s="197"/>
      <c r="G91" s="197"/>
      <c r="H91" s="197"/>
    </row>
    <row r="92" spans="3:8" ht="15">
      <c r="C92" s="60" t="s">
        <v>8</v>
      </c>
      <c r="D92" s="61">
        <f>'Quarterly Results_PROFORMA'!J164</f>
        <v>0</v>
      </c>
      <c r="E92" s="61">
        <f>'Quarterly Results_PROFORMA'!Q164</f>
        <v>0</v>
      </c>
      <c r="F92" s="61">
        <f>'Quarterly Results_PROFORMA'!X164</f>
        <v>79.2</v>
      </c>
      <c r="G92" s="61">
        <f>'Quarterly Results_PROFORMA'!AE164</f>
        <v>101.3</v>
      </c>
      <c r="H92" s="61">
        <f>'Quarterly Results_PROFORMA'!AL164</f>
        <v>0</v>
      </c>
    </row>
    <row r="93" spans="3:8" ht="15">
      <c r="C93" s="76" t="s">
        <v>9</v>
      </c>
      <c r="D93" s="77" t="str">
        <f>_xlfn.IFERROR(IF(D92/D90&lt;0,"n.m.",D92/D90),"-")</f>
        <v>-</v>
      </c>
      <c r="E93" s="77" t="str">
        <f aca="true" t="shared" si="21" ref="E93:G93">_xlfn.IFERROR(IF(E92/E90&lt;0,"n.m.",E92/E90),"-")</f>
        <v>-</v>
      </c>
      <c r="F93" s="77">
        <f t="shared" si="21"/>
        <v>0.40698869475847893</v>
      </c>
      <c r="G93" s="77">
        <f t="shared" si="21"/>
        <v>0.41755976916735366</v>
      </c>
      <c r="H93" s="77" t="str">
        <f aca="true" t="shared" si="22" ref="H93">_xlfn.IFERROR(IF(H92/H90&lt;0,"n.m.",H92/H90),"-")</f>
        <v>-</v>
      </c>
    </row>
    <row r="94" spans="3:8" ht="15">
      <c r="C94" s="60" t="s">
        <v>3</v>
      </c>
      <c r="D94" s="61">
        <f>'Quarterly Results_PROFORMA'!J166</f>
        <v>0</v>
      </c>
      <c r="E94" s="61">
        <f>'Quarterly Results_PROFORMA'!Q166</f>
        <v>0</v>
      </c>
      <c r="F94" s="61">
        <f>'Quarterly Results_PROFORMA'!X166</f>
        <v>40.4</v>
      </c>
      <c r="G94" s="61">
        <f>'Quarterly Results_PROFORMA'!AE166</f>
        <v>62.3</v>
      </c>
      <c r="H94" s="61">
        <f>'Quarterly Results_PROFORMA'!AL166</f>
        <v>0</v>
      </c>
    </row>
    <row r="95" spans="3:8" ht="15">
      <c r="C95" s="194" t="s">
        <v>68</v>
      </c>
      <c r="D95" s="195" t="str">
        <f>_xlfn.IFERROR(IF(D94/D90&lt;0,"n.m.",D94/D90),"-")</f>
        <v>-</v>
      </c>
      <c r="E95" s="195" t="str">
        <f aca="true" t="shared" si="23" ref="E95:G95">_xlfn.IFERROR(IF(E94/E90&lt;0,"n.m.",E94/E90),"-")</f>
        <v>-</v>
      </c>
      <c r="F95" s="195">
        <f t="shared" si="23"/>
        <v>0.20760534429599178</v>
      </c>
      <c r="G95" s="195">
        <f t="shared" si="23"/>
        <v>0.2568013190436933</v>
      </c>
      <c r="H95" s="77" t="str">
        <f aca="true" t="shared" si="24" ref="H95">_xlfn.IFERROR(IF(H94/H90&lt;0,"n.m.",H94/H90),"-")</f>
        <v>-</v>
      </c>
    </row>
  </sheetData>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O275"/>
  <sheetViews>
    <sheetView showGridLines="0" zoomScale="130" zoomScaleNormal="130" workbookViewId="0" topLeftCell="C1"/>
  </sheetViews>
  <sheetFormatPr defaultColWidth="9.140625" defaultRowHeight="15"/>
  <cols>
    <col min="1" max="1" width="2.7109375" style="46" bestFit="1" customWidth="1"/>
    <col min="2" max="2" width="2.7109375" style="47" bestFit="1" customWidth="1"/>
    <col min="3" max="3" width="76.421875" style="47" customWidth="1"/>
    <col min="4" max="10" width="11.8515625" style="63" customWidth="1"/>
    <col min="11" max="38" width="11.8515625" style="1" customWidth="1"/>
    <col min="39" max="42" width="8.7109375" style="1" customWidth="1"/>
    <col min="43" max="43" width="9.421875" style="1" customWidth="1"/>
    <col min="44" max="16384" width="8.7109375" style="1" customWidth="1"/>
  </cols>
  <sheetData>
    <row r="1" spans="1:10" s="47" customFormat="1" ht="12">
      <c r="A1" s="46"/>
      <c r="D1" s="153"/>
      <c r="E1" s="63"/>
      <c r="F1" s="63"/>
      <c r="G1" s="63"/>
      <c r="H1" s="63"/>
      <c r="I1" s="63"/>
      <c r="J1" s="63"/>
    </row>
    <row r="2" spans="4:5" ht="15">
      <c r="D2" s="222"/>
      <c r="E2" s="223" t="s">
        <v>223</v>
      </c>
    </row>
    <row r="3" ht="15"/>
    <row r="4" spans="1:10" s="47" customFormat="1" ht="12">
      <c r="A4" s="46"/>
      <c r="D4" s="224" t="s">
        <v>249</v>
      </c>
      <c r="E4" s="223" t="s">
        <v>243</v>
      </c>
      <c r="F4" s="63"/>
      <c r="G4" s="63"/>
      <c r="H4" s="63"/>
      <c r="I4" s="63"/>
      <c r="J4" s="63"/>
    </row>
    <row r="5" ht="15"/>
    <row r="6" spans="9:10" ht="5" customHeight="1">
      <c r="I6" s="1"/>
      <c r="J6" s="1"/>
    </row>
    <row r="7" spans="1:15" s="183" customFormat="1" ht="20" customHeight="1">
      <c r="A7" s="48"/>
      <c r="B7" s="49"/>
      <c r="C7" s="182" t="s">
        <v>286</v>
      </c>
      <c r="D7" s="49"/>
      <c r="E7" s="49"/>
      <c r="F7" s="49"/>
      <c r="G7" s="49"/>
      <c r="H7" s="49"/>
      <c r="I7" s="49"/>
      <c r="J7" s="49"/>
      <c r="K7" s="49"/>
      <c r="L7" s="49"/>
      <c r="M7" s="49"/>
      <c r="N7" s="49"/>
      <c r="O7" s="49"/>
    </row>
    <row r="8" ht="5" customHeight="1"/>
    <row r="9" spans="1:10" s="229" customFormat="1" ht="5" customHeight="1">
      <c r="A9" s="225"/>
      <c r="B9" s="226"/>
      <c r="C9" s="323" t="s">
        <v>224</v>
      </c>
      <c r="D9" s="227"/>
      <c r="E9" s="228"/>
      <c r="F9" s="228"/>
      <c r="G9" s="228"/>
      <c r="H9" s="228"/>
      <c r="I9" s="228"/>
      <c r="J9" s="228"/>
    </row>
    <row r="10" spans="1:10" s="229" customFormat="1" ht="10" customHeight="1">
      <c r="A10" s="225"/>
      <c r="B10" s="226"/>
      <c r="C10" s="323"/>
      <c r="D10" s="227"/>
      <c r="E10" s="228"/>
      <c r="F10" s="228"/>
      <c r="G10" s="228"/>
      <c r="H10" s="228"/>
      <c r="I10" s="228"/>
      <c r="J10" s="228"/>
    </row>
    <row r="11" spans="3:4" ht="10" customHeight="1">
      <c r="C11" s="230"/>
      <c r="D11" s="230"/>
    </row>
    <row r="12" spans="1:25" s="50" customFormat="1" ht="20" customHeight="1">
      <c r="A12" s="48"/>
      <c r="B12" s="49"/>
      <c r="C12" s="182" t="s">
        <v>155</v>
      </c>
      <c r="D12" s="49"/>
      <c r="E12" s="49"/>
      <c r="F12" s="49"/>
      <c r="G12" s="49"/>
      <c r="H12" s="49"/>
      <c r="I12" s="49"/>
      <c r="J12" s="49"/>
      <c r="Y12" s="287"/>
    </row>
    <row r="13" spans="1:38" s="183" customFormat="1" ht="15" thickBot="1">
      <c r="A13" s="48"/>
      <c r="B13" s="49"/>
      <c r="C13" s="190"/>
      <c r="D13" s="317">
        <v>2018</v>
      </c>
      <c r="E13" s="318"/>
      <c r="F13" s="318"/>
      <c r="G13" s="318"/>
      <c r="H13" s="318"/>
      <c r="I13" s="318"/>
      <c r="J13" s="319"/>
      <c r="K13" s="320">
        <v>2019</v>
      </c>
      <c r="L13" s="321"/>
      <c r="M13" s="321"/>
      <c r="N13" s="321"/>
      <c r="O13" s="321"/>
      <c r="P13" s="321"/>
      <c r="Q13" s="322"/>
      <c r="R13" s="317">
        <v>2020</v>
      </c>
      <c r="S13" s="318"/>
      <c r="T13" s="318"/>
      <c r="U13" s="318"/>
      <c r="V13" s="318"/>
      <c r="W13" s="318"/>
      <c r="X13" s="319"/>
      <c r="Y13" s="320">
        <v>2021</v>
      </c>
      <c r="Z13" s="321"/>
      <c r="AA13" s="321"/>
      <c r="AB13" s="321"/>
      <c r="AC13" s="321"/>
      <c r="AD13" s="321"/>
      <c r="AE13" s="322"/>
      <c r="AF13" s="317">
        <v>2022</v>
      </c>
      <c r="AG13" s="318"/>
      <c r="AH13" s="318"/>
      <c r="AI13" s="318"/>
      <c r="AJ13" s="318"/>
      <c r="AK13" s="318"/>
      <c r="AL13" s="319"/>
    </row>
    <row r="14" spans="1:38" s="53" customFormat="1" ht="15" customHeight="1" thickBot="1">
      <c r="A14" s="51"/>
      <c r="B14" s="52"/>
      <c r="C14" s="24" t="s">
        <v>151</v>
      </c>
      <c r="D14" s="17" t="s">
        <v>164</v>
      </c>
      <c r="E14" s="17" t="s">
        <v>165</v>
      </c>
      <c r="F14" s="17" t="s">
        <v>221</v>
      </c>
      <c r="G14" s="17" t="s">
        <v>166</v>
      </c>
      <c r="H14" s="17" t="s">
        <v>222</v>
      </c>
      <c r="I14" s="17" t="s">
        <v>167</v>
      </c>
      <c r="J14" s="17" t="s">
        <v>168</v>
      </c>
      <c r="K14" s="41" t="s">
        <v>164</v>
      </c>
      <c r="L14" s="41" t="s">
        <v>165</v>
      </c>
      <c r="M14" s="41" t="s">
        <v>221</v>
      </c>
      <c r="N14" s="41" t="s">
        <v>166</v>
      </c>
      <c r="O14" s="41" t="s">
        <v>222</v>
      </c>
      <c r="P14" s="41" t="s">
        <v>167</v>
      </c>
      <c r="Q14" s="41" t="s">
        <v>168</v>
      </c>
      <c r="R14" s="17" t="s">
        <v>164</v>
      </c>
      <c r="S14" s="17" t="s">
        <v>165</v>
      </c>
      <c r="T14" s="17" t="s">
        <v>221</v>
      </c>
      <c r="U14" s="17" t="s">
        <v>166</v>
      </c>
      <c r="V14" s="17" t="s">
        <v>222</v>
      </c>
      <c r="W14" s="17" t="s">
        <v>167</v>
      </c>
      <c r="X14" s="17" t="s">
        <v>168</v>
      </c>
      <c r="Y14" s="41" t="s">
        <v>164</v>
      </c>
      <c r="Z14" s="41" t="s">
        <v>165</v>
      </c>
      <c r="AA14" s="41" t="s">
        <v>221</v>
      </c>
      <c r="AB14" s="41" t="s">
        <v>166</v>
      </c>
      <c r="AC14" s="41" t="s">
        <v>222</v>
      </c>
      <c r="AD14" s="41" t="s">
        <v>167</v>
      </c>
      <c r="AE14" s="41" t="s">
        <v>168</v>
      </c>
      <c r="AF14" s="17" t="s">
        <v>164</v>
      </c>
      <c r="AG14" s="17" t="s">
        <v>165</v>
      </c>
      <c r="AH14" s="17" t="s">
        <v>221</v>
      </c>
      <c r="AI14" s="17" t="s">
        <v>166</v>
      </c>
      <c r="AJ14" s="17" t="s">
        <v>222</v>
      </c>
      <c r="AK14" s="17" t="s">
        <v>167</v>
      </c>
      <c r="AL14" s="17" t="s">
        <v>168</v>
      </c>
    </row>
    <row r="15" spans="1:38" s="159" customFormat="1" ht="5" customHeight="1">
      <c r="A15" s="156"/>
      <c r="B15" s="157"/>
      <c r="C15" s="158"/>
      <c r="D15" s="231"/>
      <c r="E15" s="231"/>
      <c r="F15" s="231"/>
      <c r="G15" s="232"/>
      <c r="H15" s="232"/>
      <c r="I15" s="232"/>
      <c r="J15" s="232"/>
      <c r="K15" s="233"/>
      <c r="L15" s="233"/>
      <c r="M15" s="233"/>
      <c r="N15" s="234"/>
      <c r="O15" s="234"/>
      <c r="P15" s="234"/>
      <c r="Q15" s="234"/>
      <c r="R15" s="191"/>
      <c r="S15" s="191"/>
      <c r="T15" s="191"/>
      <c r="U15" s="235"/>
      <c r="V15" s="235"/>
      <c r="W15" s="235"/>
      <c r="X15" s="235"/>
      <c r="Y15" s="233"/>
      <c r="Z15" s="233"/>
      <c r="AA15" s="233"/>
      <c r="AB15" s="234"/>
      <c r="AC15" s="234"/>
      <c r="AD15" s="234"/>
      <c r="AE15" s="234"/>
      <c r="AF15" s="191"/>
      <c r="AG15" s="191"/>
      <c r="AH15" s="191"/>
      <c r="AI15" s="235"/>
      <c r="AJ15" s="235"/>
      <c r="AK15" s="235"/>
      <c r="AL15" s="235"/>
    </row>
    <row r="16" spans="1:38" s="53" customFormat="1" ht="14.5" customHeight="1">
      <c r="A16" s="56"/>
      <c r="B16" s="57"/>
      <c r="C16" s="58" t="s">
        <v>12</v>
      </c>
      <c r="D16" s="222"/>
      <c r="E16" s="222"/>
      <c r="F16" s="222"/>
      <c r="G16" s="222"/>
      <c r="H16" s="222"/>
      <c r="I16" s="222"/>
      <c r="J16" s="237">
        <v>276.3</v>
      </c>
      <c r="K16" s="238">
        <v>68.4</v>
      </c>
      <c r="L16" s="236">
        <f>M16-K16</f>
        <v>70.9</v>
      </c>
      <c r="M16" s="238">
        <v>139.3</v>
      </c>
      <c r="N16" s="236">
        <f>O16-M16</f>
        <v>69.69999999999999</v>
      </c>
      <c r="O16" s="238">
        <v>209</v>
      </c>
      <c r="P16" s="236">
        <f>Q16-O16</f>
        <v>70.19999999999999</v>
      </c>
      <c r="Q16" s="238">
        <v>279.2</v>
      </c>
      <c r="R16" s="237">
        <v>113.7</v>
      </c>
      <c r="S16" s="202">
        <f>T16-R16</f>
        <v>94.99999999999999</v>
      </c>
      <c r="T16" s="237">
        <v>208.7</v>
      </c>
      <c r="U16" s="202">
        <f>V16-T16</f>
        <v>124.60000000000002</v>
      </c>
      <c r="V16" s="237">
        <v>333.3</v>
      </c>
      <c r="W16" s="202">
        <f>X16-V16</f>
        <v>112.89999999999998</v>
      </c>
      <c r="X16" s="237">
        <v>446.2</v>
      </c>
      <c r="Y16" s="238">
        <v>110.2</v>
      </c>
      <c r="Z16" s="236">
        <f>AA16-Y16</f>
        <v>130.60000000000002</v>
      </c>
      <c r="AA16" s="238">
        <v>240.8</v>
      </c>
      <c r="AB16" s="236">
        <f>AC16-AA16</f>
        <v>135</v>
      </c>
      <c r="AC16" s="238">
        <v>375.8</v>
      </c>
      <c r="AD16" s="236">
        <f>AE16-AC16</f>
        <v>135.89999999999998</v>
      </c>
      <c r="AE16" s="238">
        <v>511.7</v>
      </c>
      <c r="AF16" s="237">
        <v>129</v>
      </c>
      <c r="AG16" s="202"/>
      <c r="AH16" s="237"/>
      <c r="AI16" s="202"/>
      <c r="AJ16" s="237"/>
      <c r="AK16" s="202"/>
      <c r="AL16" s="237"/>
    </row>
    <row r="17" spans="1:38" s="53" customFormat="1" ht="14.5" customHeight="1">
      <c r="A17" s="56"/>
      <c r="B17" s="57"/>
      <c r="C17" s="58" t="s">
        <v>13</v>
      </c>
      <c r="D17" s="222"/>
      <c r="E17" s="222"/>
      <c r="F17" s="222"/>
      <c r="G17" s="222"/>
      <c r="H17" s="222"/>
      <c r="I17" s="222"/>
      <c r="J17" s="237">
        <v>20</v>
      </c>
      <c r="K17" s="238">
        <v>4.3</v>
      </c>
      <c r="L17" s="236">
        <f aca="true" t="shared" si="0" ref="L17:L55">M17-K17</f>
        <v>4.6000000000000005</v>
      </c>
      <c r="M17" s="238">
        <v>8.9</v>
      </c>
      <c r="N17" s="236">
        <f aca="true" t="shared" si="1" ref="N17:N55">O17-M17</f>
        <v>5.5</v>
      </c>
      <c r="O17" s="238">
        <v>14.4</v>
      </c>
      <c r="P17" s="236">
        <f aca="true" t="shared" si="2" ref="P17:P55">Q17-O17</f>
        <v>6.999999999999998</v>
      </c>
      <c r="Q17" s="238">
        <v>21.4</v>
      </c>
      <c r="R17" s="237">
        <v>7.7</v>
      </c>
      <c r="S17" s="202">
        <f>T17-R17</f>
        <v>9.2</v>
      </c>
      <c r="T17" s="237">
        <v>16.9</v>
      </c>
      <c r="U17" s="202">
        <f aca="true" t="shared" si="3" ref="U17:U55">V17-T17</f>
        <v>7.300000000000001</v>
      </c>
      <c r="V17" s="237">
        <v>24.2</v>
      </c>
      <c r="W17" s="202">
        <f aca="true" t="shared" si="4" ref="W17:W55">X17-V17</f>
        <v>3.6999999999999993</v>
      </c>
      <c r="X17" s="237">
        <v>27.9</v>
      </c>
      <c r="Y17" s="238">
        <v>6.2</v>
      </c>
      <c r="Z17" s="236">
        <f aca="true" t="shared" si="5" ref="Z17:Z55">AA17-Y17</f>
        <v>9.100000000000001</v>
      </c>
      <c r="AA17" s="238">
        <v>15.3</v>
      </c>
      <c r="AB17" s="236">
        <f aca="true" t="shared" si="6" ref="AB17:AB55">AC17-AA17</f>
        <v>5.899999999999999</v>
      </c>
      <c r="AC17" s="238">
        <v>21.2</v>
      </c>
      <c r="AD17" s="236">
        <f aca="true" t="shared" si="7" ref="AD17:AD55">AE17-AC17</f>
        <v>10.8</v>
      </c>
      <c r="AE17" s="238">
        <v>32</v>
      </c>
      <c r="AF17" s="237">
        <v>7.6</v>
      </c>
      <c r="AG17" s="202"/>
      <c r="AH17" s="237"/>
      <c r="AI17" s="202"/>
      <c r="AJ17" s="237"/>
      <c r="AK17" s="202"/>
      <c r="AL17" s="237"/>
    </row>
    <row r="18" spans="1:38" s="53" customFormat="1" ht="14.5" customHeight="1">
      <c r="A18" s="56"/>
      <c r="B18" s="57"/>
      <c r="C18" s="60" t="s">
        <v>14</v>
      </c>
      <c r="D18" s="239"/>
      <c r="E18" s="239"/>
      <c r="F18" s="239"/>
      <c r="G18" s="239"/>
      <c r="H18" s="239"/>
      <c r="I18" s="239"/>
      <c r="J18" s="61">
        <f>SUM(J16:J17)</f>
        <v>296.3</v>
      </c>
      <c r="K18" s="62">
        <f>SUM(K16:K17)</f>
        <v>72.7</v>
      </c>
      <c r="L18" s="62">
        <f aca="true" t="shared" si="8" ref="L18:Q18">SUM(L16:L17)</f>
        <v>75.5</v>
      </c>
      <c r="M18" s="62">
        <f t="shared" si="8"/>
        <v>148.20000000000002</v>
      </c>
      <c r="N18" s="62">
        <f t="shared" si="8"/>
        <v>75.19999999999999</v>
      </c>
      <c r="O18" s="62">
        <f t="shared" si="8"/>
        <v>223.4</v>
      </c>
      <c r="P18" s="62">
        <f t="shared" si="8"/>
        <v>77.19999999999999</v>
      </c>
      <c r="Q18" s="62">
        <f t="shared" si="8"/>
        <v>300.59999999999997</v>
      </c>
      <c r="R18" s="61">
        <f aca="true" t="shared" si="9" ref="R18">SUM(R16:R17)</f>
        <v>121.4</v>
      </c>
      <c r="S18" s="61">
        <f aca="true" t="shared" si="10" ref="S18">SUM(S16:S17)</f>
        <v>104.19999999999999</v>
      </c>
      <c r="T18" s="61">
        <f aca="true" t="shared" si="11" ref="T18">SUM(T16:T17)</f>
        <v>225.6</v>
      </c>
      <c r="U18" s="61">
        <f aca="true" t="shared" si="12" ref="U18">SUM(U16:U17)</f>
        <v>131.90000000000003</v>
      </c>
      <c r="V18" s="61">
        <f aca="true" t="shared" si="13" ref="V18">SUM(V16:V17)</f>
        <v>357.5</v>
      </c>
      <c r="W18" s="61">
        <f aca="true" t="shared" si="14" ref="W18">SUM(W16:W17)</f>
        <v>116.59999999999998</v>
      </c>
      <c r="X18" s="61">
        <f aca="true" t="shared" si="15" ref="X18">SUM(X16:X17)</f>
        <v>474.09999999999997</v>
      </c>
      <c r="Y18" s="62">
        <f aca="true" t="shared" si="16" ref="Y18">SUM(Y16:Y17)</f>
        <v>116.4</v>
      </c>
      <c r="Z18" s="62">
        <f aca="true" t="shared" si="17" ref="Z18">SUM(Z16:Z17)</f>
        <v>139.70000000000002</v>
      </c>
      <c r="AA18" s="62">
        <f aca="true" t="shared" si="18" ref="AA18">SUM(AA16:AA17)</f>
        <v>256.1</v>
      </c>
      <c r="AB18" s="62">
        <f aca="true" t="shared" si="19" ref="AB18">SUM(AB16:AB17)</f>
        <v>140.9</v>
      </c>
      <c r="AC18" s="62">
        <f aca="true" t="shared" si="20" ref="AC18">SUM(AC16:AC17)</f>
        <v>397</v>
      </c>
      <c r="AD18" s="62">
        <f aca="true" t="shared" si="21" ref="AD18">SUM(AD16:AD17)</f>
        <v>146.7</v>
      </c>
      <c r="AE18" s="62">
        <f aca="true" t="shared" si="22" ref="AE18">SUM(AE16:AE17)</f>
        <v>543.7</v>
      </c>
      <c r="AF18" s="61">
        <f aca="true" t="shared" si="23" ref="AF18">SUM(AF16:AF17)</f>
        <v>136.6</v>
      </c>
      <c r="AG18" s="61"/>
      <c r="AH18" s="61"/>
      <c r="AI18" s="61"/>
      <c r="AJ18" s="61"/>
      <c r="AK18" s="61"/>
      <c r="AL18" s="61"/>
    </row>
    <row r="19" spans="1:38" ht="5" customHeight="1">
      <c r="A19" s="47"/>
      <c r="B19" s="51"/>
      <c r="C19" s="54"/>
      <c r="D19" s="240"/>
      <c r="E19" s="240"/>
      <c r="F19" s="240"/>
      <c r="G19" s="241"/>
      <c r="H19" s="241"/>
      <c r="I19" s="241"/>
      <c r="J19" s="191"/>
      <c r="K19" s="233"/>
      <c r="L19" s="233"/>
      <c r="M19" s="233"/>
      <c r="N19" s="233"/>
      <c r="O19" s="233"/>
      <c r="P19" s="233"/>
      <c r="Q19" s="233"/>
      <c r="R19" s="191"/>
      <c r="S19" s="191"/>
      <c r="T19" s="191"/>
      <c r="U19" s="191"/>
      <c r="V19" s="191"/>
      <c r="W19" s="191"/>
      <c r="X19" s="191"/>
      <c r="Y19" s="233"/>
      <c r="Z19" s="233"/>
      <c r="AA19" s="233"/>
      <c r="AB19" s="233"/>
      <c r="AC19" s="233"/>
      <c r="AD19" s="233"/>
      <c r="AE19" s="233"/>
      <c r="AF19" s="191"/>
      <c r="AG19" s="191"/>
      <c r="AH19" s="191"/>
      <c r="AI19" s="191"/>
      <c r="AJ19" s="191"/>
      <c r="AK19" s="191"/>
      <c r="AL19" s="191"/>
    </row>
    <row r="20" spans="1:38" s="53" customFormat="1" ht="14.5" customHeight="1">
      <c r="A20" s="56"/>
      <c r="B20" s="57"/>
      <c r="C20" s="199" t="s">
        <v>157</v>
      </c>
      <c r="D20" s="242"/>
      <c r="E20" s="242"/>
      <c r="F20" s="242"/>
      <c r="G20" s="242"/>
      <c r="H20" s="242"/>
      <c r="I20" s="242"/>
      <c r="J20" s="140"/>
      <c r="K20" s="131"/>
      <c r="L20" s="131"/>
      <c r="M20" s="131"/>
      <c r="N20" s="131"/>
      <c r="O20" s="131"/>
      <c r="P20" s="131"/>
      <c r="Q20" s="131"/>
      <c r="R20" s="140"/>
      <c r="S20" s="140"/>
      <c r="T20" s="140"/>
      <c r="U20" s="140"/>
      <c r="V20" s="140"/>
      <c r="W20" s="140"/>
      <c r="X20" s="140"/>
      <c r="Y20" s="131"/>
      <c r="Z20" s="131"/>
      <c r="AA20" s="131"/>
      <c r="AB20" s="131"/>
      <c r="AC20" s="131"/>
      <c r="AD20" s="131"/>
      <c r="AE20" s="131"/>
      <c r="AF20" s="140"/>
      <c r="AG20" s="140"/>
      <c r="AH20" s="140"/>
      <c r="AI20" s="140"/>
      <c r="AJ20" s="140"/>
      <c r="AK20" s="140"/>
      <c r="AL20" s="140"/>
    </row>
    <row r="21" spans="1:38" s="53" customFormat="1" ht="14.5" customHeight="1">
      <c r="A21" s="56"/>
      <c r="B21" s="57"/>
      <c r="C21" s="200" t="s">
        <v>159</v>
      </c>
      <c r="D21" s="222"/>
      <c r="E21" s="222"/>
      <c r="F21" s="222"/>
      <c r="G21" s="222"/>
      <c r="H21" s="222"/>
      <c r="I21" s="222"/>
      <c r="J21" s="202">
        <f>J88</f>
        <v>122.2</v>
      </c>
      <c r="K21" s="236">
        <f>K88</f>
        <v>30.200000000000003</v>
      </c>
      <c r="L21" s="236">
        <f aca="true" t="shared" si="24" ref="L21:Q21">L88</f>
        <v>30.299999999999997</v>
      </c>
      <c r="M21" s="236">
        <f t="shared" si="24"/>
        <v>60.5</v>
      </c>
      <c r="N21" s="236">
        <f t="shared" si="24"/>
        <v>30.799999999999997</v>
      </c>
      <c r="O21" s="236">
        <f t="shared" si="24"/>
        <v>91.3</v>
      </c>
      <c r="P21" s="236">
        <f t="shared" si="24"/>
        <v>33.3</v>
      </c>
      <c r="Q21" s="236">
        <f t="shared" si="24"/>
        <v>124.6</v>
      </c>
      <c r="R21" s="202">
        <f aca="true" t="shared" si="25" ref="R21:AF21">R88</f>
        <v>32.300000000000004</v>
      </c>
      <c r="S21" s="202">
        <f t="shared" si="25"/>
        <v>31</v>
      </c>
      <c r="T21" s="202">
        <f t="shared" si="25"/>
        <v>63.3</v>
      </c>
      <c r="U21" s="202">
        <f t="shared" si="25"/>
        <v>30.7</v>
      </c>
      <c r="V21" s="202">
        <f t="shared" si="25"/>
        <v>94</v>
      </c>
      <c r="W21" s="202">
        <f t="shared" si="25"/>
        <v>31.700000000000003</v>
      </c>
      <c r="X21" s="202">
        <f t="shared" si="25"/>
        <v>125.7</v>
      </c>
      <c r="Y21" s="236">
        <f t="shared" si="25"/>
        <v>30.1</v>
      </c>
      <c r="Z21" s="236">
        <f t="shared" si="25"/>
        <v>34.5</v>
      </c>
      <c r="AA21" s="236">
        <f t="shared" si="25"/>
        <v>64.6</v>
      </c>
      <c r="AB21" s="236">
        <f t="shared" si="25"/>
        <v>31.199999999999996</v>
      </c>
      <c r="AC21" s="236">
        <f t="shared" si="25"/>
        <v>95.8</v>
      </c>
      <c r="AD21" s="236">
        <f t="shared" si="25"/>
        <v>36</v>
      </c>
      <c r="AE21" s="236">
        <f t="shared" si="25"/>
        <v>131.79999999999998</v>
      </c>
      <c r="AF21" s="202">
        <f t="shared" si="25"/>
        <v>33.2</v>
      </c>
      <c r="AG21" s="202"/>
      <c r="AH21" s="202"/>
      <c r="AI21" s="202"/>
      <c r="AJ21" s="202"/>
      <c r="AK21" s="202"/>
      <c r="AL21" s="202"/>
    </row>
    <row r="22" spans="1:38" s="53" customFormat="1" ht="14.5" customHeight="1">
      <c r="A22" s="56"/>
      <c r="B22" s="57"/>
      <c r="C22" s="200" t="s">
        <v>163</v>
      </c>
      <c r="D22" s="222"/>
      <c r="E22" s="222"/>
      <c r="F22" s="222"/>
      <c r="G22" s="222"/>
      <c r="H22" s="222"/>
      <c r="I22" s="222"/>
      <c r="J22" s="202">
        <f aca="true" t="shared" si="26" ref="J22:K25">J89</f>
        <v>82.1</v>
      </c>
      <c r="K22" s="236">
        <f t="shared" si="26"/>
        <v>20.200000000000003</v>
      </c>
      <c r="L22" s="236">
        <f aca="true" t="shared" si="27" ref="L22:Q22">L89</f>
        <v>21.1</v>
      </c>
      <c r="M22" s="236">
        <f t="shared" si="27"/>
        <v>41.3</v>
      </c>
      <c r="N22" s="236">
        <f t="shared" si="27"/>
        <v>20.700000000000003</v>
      </c>
      <c r="O22" s="236">
        <f t="shared" si="27"/>
        <v>62</v>
      </c>
      <c r="P22" s="236">
        <f t="shared" si="27"/>
        <v>20.599999999999994</v>
      </c>
      <c r="Q22" s="236">
        <f t="shared" si="27"/>
        <v>82.6</v>
      </c>
      <c r="R22" s="202">
        <f aca="true" t="shared" si="28" ref="R22:AF22">R89</f>
        <v>20.3</v>
      </c>
      <c r="S22" s="202">
        <f t="shared" si="28"/>
        <v>20.900000000000002</v>
      </c>
      <c r="T22" s="202">
        <f t="shared" si="28"/>
        <v>41.2</v>
      </c>
      <c r="U22" s="202">
        <f t="shared" si="28"/>
        <v>18.9</v>
      </c>
      <c r="V22" s="202">
        <f t="shared" si="28"/>
        <v>60.099999999999994</v>
      </c>
      <c r="W22" s="202">
        <f t="shared" si="28"/>
        <v>21.7</v>
      </c>
      <c r="X22" s="202">
        <f t="shared" si="28"/>
        <v>81.8</v>
      </c>
      <c r="Y22" s="236">
        <f t="shared" si="28"/>
        <v>19.1</v>
      </c>
      <c r="Z22" s="236">
        <f t="shared" si="28"/>
        <v>20.3</v>
      </c>
      <c r="AA22" s="236">
        <f t="shared" si="28"/>
        <v>39.4</v>
      </c>
      <c r="AB22" s="236">
        <f t="shared" si="28"/>
        <v>18</v>
      </c>
      <c r="AC22" s="236">
        <f t="shared" si="28"/>
        <v>57.4</v>
      </c>
      <c r="AD22" s="236">
        <f t="shared" si="28"/>
        <v>19.700000000000003</v>
      </c>
      <c r="AE22" s="236">
        <f t="shared" si="28"/>
        <v>77.1</v>
      </c>
      <c r="AF22" s="202">
        <f t="shared" si="28"/>
        <v>18.8</v>
      </c>
      <c r="AG22" s="202"/>
      <c r="AH22" s="202"/>
      <c r="AI22" s="202"/>
      <c r="AJ22" s="202"/>
      <c r="AK22" s="202"/>
      <c r="AL22" s="202"/>
    </row>
    <row r="23" spans="1:38" s="53" customFormat="1" ht="14.5" customHeight="1">
      <c r="A23" s="56"/>
      <c r="B23" s="57"/>
      <c r="C23" s="200" t="s">
        <v>160</v>
      </c>
      <c r="D23" s="222"/>
      <c r="E23" s="222"/>
      <c r="F23" s="222"/>
      <c r="G23" s="222"/>
      <c r="H23" s="222"/>
      <c r="I23" s="222"/>
      <c r="J23" s="202">
        <f t="shared" si="26"/>
        <v>115.7</v>
      </c>
      <c r="K23" s="236">
        <f t="shared" si="26"/>
        <v>28.5</v>
      </c>
      <c r="L23" s="236">
        <f aca="true" t="shared" si="29" ref="L23:Q23">L90</f>
        <v>29.999999999999996</v>
      </c>
      <c r="M23" s="236">
        <f t="shared" si="29"/>
        <v>58.5</v>
      </c>
      <c r="N23" s="236">
        <f t="shared" si="29"/>
        <v>29.5</v>
      </c>
      <c r="O23" s="236">
        <f t="shared" si="29"/>
        <v>88</v>
      </c>
      <c r="P23" s="236">
        <f t="shared" si="29"/>
        <v>30.299999999999997</v>
      </c>
      <c r="Q23" s="236">
        <f t="shared" si="29"/>
        <v>118.29999999999998</v>
      </c>
      <c r="R23" s="202">
        <f aca="true" t="shared" si="30" ref="R23:AF23">R90</f>
        <v>25.1</v>
      </c>
      <c r="S23" s="202">
        <f t="shared" si="30"/>
        <v>19.599999999999998</v>
      </c>
      <c r="T23" s="202">
        <f t="shared" si="30"/>
        <v>44.7</v>
      </c>
      <c r="U23" s="202">
        <f t="shared" si="30"/>
        <v>23.200000000000003</v>
      </c>
      <c r="V23" s="202">
        <f t="shared" si="30"/>
        <v>67.9</v>
      </c>
      <c r="W23" s="202">
        <f t="shared" si="30"/>
        <v>26.799999999999997</v>
      </c>
      <c r="X23" s="202">
        <f t="shared" si="30"/>
        <v>94.7</v>
      </c>
      <c r="Y23" s="236">
        <f t="shared" si="30"/>
        <v>28.400000000000002</v>
      </c>
      <c r="Z23" s="236">
        <f t="shared" si="30"/>
        <v>32.3</v>
      </c>
      <c r="AA23" s="236">
        <f t="shared" si="30"/>
        <v>60.7</v>
      </c>
      <c r="AB23" s="236">
        <f t="shared" si="30"/>
        <v>27.2</v>
      </c>
      <c r="AC23" s="236">
        <f t="shared" si="30"/>
        <v>87.89999999999999</v>
      </c>
      <c r="AD23" s="236">
        <f t="shared" si="30"/>
        <v>36.1</v>
      </c>
      <c r="AE23" s="236">
        <f t="shared" si="30"/>
        <v>124</v>
      </c>
      <c r="AF23" s="202">
        <f t="shared" si="30"/>
        <v>33.5</v>
      </c>
      <c r="AG23" s="202"/>
      <c r="AH23" s="202"/>
      <c r="AI23" s="202"/>
      <c r="AJ23" s="202"/>
      <c r="AK23" s="202"/>
      <c r="AL23" s="202"/>
    </row>
    <row r="24" spans="1:38" s="53" customFormat="1" ht="14.5" customHeight="1">
      <c r="A24" s="56"/>
      <c r="B24" s="57"/>
      <c r="C24" s="200" t="s">
        <v>161</v>
      </c>
      <c r="D24" s="222"/>
      <c r="E24" s="222"/>
      <c r="F24" s="222"/>
      <c r="G24" s="222"/>
      <c r="H24" s="222"/>
      <c r="I24" s="222"/>
      <c r="J24" s="202">
        <f t="shared" si="26"/>
        <v>0</v>
      </c>
      <c r="K24" s="236">
        <f t="shared" si="26"/>
        <v>0</v>
      </c>
      <c r="L24" s="236">
        <f aca="true" t="shared" si="31" ref="L24:Q24">L91</f>
        <v>0</v>
      </c>
      <c r="M24" s="236">
        <f t="shared" si="31"/>
        <v>0</v>
      </c>
      <c r="N24" s="236">
        <f t="shared" si="31"/>
        <v>0</v>
      </c>
      <c r="O24" s="236">
        <f t="shared" si="31"/>
        <v>0</v>
      </c>
      <c r="P24" s="236">
        <f t="shared" si="31"/>
        <v>0</v>
      </c>
      <c r="Q24" s="236">
        <f t="shared" si="31"/>
        <v>0</v>
      </c>
      <c r="R24" s="202">
        <f aca="true" t="shared" si="32" ref="R24:AF24">R91</f>
        <v>49.699999999999996</v>
      </c>
      <c r="S24" s="202">
        <f t="shared" si="32"/>
        <v>38.1</v>
      </c>
      <c r="T24" s="202">
        <f t="shared" si="32"/>
        <v>87.8</v>
      </c>
      <c r="U24" s="202">
        <f t="shared" si="32"/>
        <v>63.80000000000001</v>
      </c>
      <c r="V24" s="202">
        <f t="shared" si="32"/>
        <v>151.60000000000002</v>
      </c>
      <c r="W24" s="202">
        <f t="shared" si="32"/>
        <v>42.99999999999999</v>
      </c>
      <c r="X24" s="202">
        <f t="shared" si="32"/>
        <v>194.6</v>
      </c>
      <c r="Y24" s="236">
        <f t="shared" si="32"/>
        <v>46</v>
      </c>
      <c r="Z24" s="236">
        <f t="shared" si="32"/>
        <v>62.400000000000006</v>
      </c>
      <c r="AA24" s="236">
        <f t="shared" si="32"/>
        <v>108.4</v>
      </c>
      <c r="AB24" s="236">
        <f t="shared" si="32"/>
        <v>70.6</v>
      </c>
      <c r="AC24" s="236">
        <f t="shared" si="32"/>
        <v>179</v>
      </c>
      <c r="AD24" s="236">
        <f t="shared" si="32"/>
        <v>63.59999999999999</v>
      </c>
      <c r="AE24" s="236">
        <f t="shared" si="32"/>
        <v>242.6</v>
      </c>
      <c r="AF24" s="202">
        <f t="shared" si="32"/>
        <v>60.6</v>
      </c>
      <c r="AG24" s="202"/>
      <c r="AH24" s="202"/>
      <c r="AI24" s="202"/>
      <c r="AJ24" s="202"/>
      <c r="AK24" s="202"/>
      <c r="AL24" s="202"/>
    </row>
    <row r="25" spans="1:38" s="53" customFormat="1" ht="14.5" customHeight="1">
      <c r="A25" s="56"/>
      <c r="B25" s="57"/>
      <c r="C25" s="200" t="s">
        <v>162</v>
      </c>
      <c r="D25" s="243"/>
      <c r="E25" s="243"/>
      <c r="F25" s="243"/>
      <c r="G25" s="243"/>
      <c r="H25" s="243"/>
      <c r="I25" s="243"/>
      <c r="J25" s="202">
        <f t="shared" si="26"/>
        <v>-23.69999999999999</v>
      </c>
      <c r="K25" s="236">
        <f t="shared" si="26"/>
        <v>-6.200000000000003</v>
      </c>
      <c r="L25" s="236">
        <f aca="true" t="shared" si="33" ref="L25:Q25">L92</f>
        <v>-5.8999999999999915</v>
      </c>
      <c r="M25" s="236">
        <f t="shared" si="33"/>
        <v>-12.099999999999994</v>
      </c>
      <c r="N25" s="236">
        <f t="shared" si="33"/>
        <v>-5.800000000000011</v>
      </c>
      <c r="O25" s="236">
        <f t="shared" si="33"/>
        <v>-17.900000000000006</v>
      </c>
      <c r="P25" s="236">
        <f t="shared" si="33"/>
        <v>-7</v>
      </c>
      <c r="Q25" s="236">
        <f t="shared" si="33"/>
        <v>-24.900000000000034</v>
      </c>
      <c r="R25" s="202">
        <f aca="true" t="shared" si="34" ref="R25:AF25">R92</f>
        <v>-6</v>
      </c>
      <c r="S25" s="202">
        <f t="shared" si="34"/>
        <v>-5.400000000000006</v>
      </c>
      <c r="T25" s="202">
        <f t="shared" si="34"/>
        <v>-11.400000000000006</v>
      </c>
      <c r="U25" s="202">
        <f t="shared" si="34"/>
        <v>-4.699999999999989</v>
      </c>
      <c r="V25" s="202">
        <f t="shared" si="34"/>
        <v>-16.100000000000023</v>
      </c>
      <c r="W25" s="202">
        <f t="shared" si="34"/>
        <v>-6.6000000000000085</v>
      </c>
      <c r="X25" s="202">
        <f t="shared" si="34"/>
        <v>-22.69999999999999</v>
      </c>
      <c r="Y25" s="236">
        <f t="shared" si="34"/>
        <v>-7.200000000000003</v>
      </c>
      <c r="Z25" s="236">
        <f t="shared" si="34"/>
        <v>-9.799999999999983</v>
      </c>
      <c r="AA25" s="236">
        <f t="shared" si="34"/>
        <v>-17</v>
      </c>
      <c r="AB25" s="236">
        <f t="shared" si="34"/>
        <v>-6.099999999999994</v>
      </c>
      <c r="AC25" s="236">
        <f t="shared" si="34"/>
        <v>-23.099999999999966</v>
      </c>
      <c r="AD25" s="236">
        <f t="shared" si="34"/>
        <v>-8.700000000000017</v>
      </c>
      <c r="AE25" s="236">
        <f t="shared" si="34"/>
        <v>-31.799999999999955</v>
      </c>
      <c r="AF25" s="202">
        <f t="shared" si="34"/>
        <v>-9.5</v>
      </c>
      <c r="AG25" s="202"/>
      <c r="AH25" s="202"/>
      <c r="AI25" s="202"/>
      <c r="AJ25" s="202"/>
      <c r="AK25" s="202"/>
      <c r="AL25" s="202"/>
    </row>
    <row r="26" spans="1:38" ht="5" customHeight="1">
      <c r="A26" s="47"/>
      <c r="B26" s="51"/>
      <c r="C26" s="203"/>
      <c r="D26" s="244"/>
      <c r="E26" s="244"/>
      <c r="F26" s="244"/>
      <c r="G26" s="245"/>
      <c r="H26" s="245"/>
      <c r="I26" s="245"/>
      <c r="J26" s="246"/>
      <c r="K26" s="247"/>
      <c r="L26" s="247"/>
      <c r="M26" s="247"/>
      <c r="N26" s="247"/>
      <c r="O26" s="247"/>
      <c r="P26" s="247"/>
      <c r="Q26" s="247"/>
      <c r="R26" s="246"/>
      <c r="S26" s="246"/>
      <c r="T26" s="246"/>
      <c r="U26" s="246"/>
      <c r="V26" s="246"/>
      <c r="W26" s="246"/>
      <c r="X26" s="246"/>
      <c r="Y26" s="247"/>
      <c r="Z26" s="247"/>
      <c r="AA26" s="247"/>
      <c r="AB26" s="247"/>
      <c r="AC26" s="247"/>
      <c r="AD26" s="247"/>
      <c r="AE26" s="247"/>
      <c r="AF26" s="246"/>
      <c r="AG26" s="246"/>
      <c r="AH26" s="246"/>
      <c r="AI26" s="246"/>
      <c r="AJ26" s="246"/>
      <c r="AK26" s="246"/>
      <c r="AL26" s="246"/>
    </row>
    <row r="27" spans="1:38" s="53" customFormat="1" ht="14.5" customHeight="1">
      <c r="A27" s="56"/>
      <c r="B27" s="57"/>
      <c r="C27" s="58" t="s">
        <v>15</v>
      </c>
      <c r="D27" s="222"/>
      <c r="E27" s="222"/>
      <c r="F27" s="222"/>
      <c r="G27" s="222"/>
      <c r="H27" s="222"/>
      <c r="I27" s="222"/>
      <c r="J27" s="237">
        <v>-106.1</v>
      </c>
      <c r="K27" s="238">
        <v>-24.1</v>
      </c>
      <c r="L27" s="236">
        <f t="shared" si="0"/>
        <v>-25.1</v>
      </c>
      <c r="M27" s="238">
        <v>-49.2</v>
      </c>
      <c r="N27" s="236">
        <f t="shared" si="1"/>
        <v>-23.39999999999999</v>
      </c>
      <c r="O27" s="238">
        <v>-72.6</v>
      </c>
      <c r="P27" s="236">
        <f t="shared" si="2"/>
        <v>-32.900000000000006</v>
      </c>
      <c r="Q27" s="238">
        <v>-105.5</v>
      </c>
      <c r="R27" s="237">
        <v>-37</v>
      </c>
      <c r="S27" s="202">
        <f aca="true" t="shared" si="35" ref="S27:S55">T27-R27</f>
        <v>-46.3</v>
      </c>
      <c r="T27" s="237">
        <v>-83.3</v>
      </c>
      <c r="U27" s="202">
        <f t="shared" si="3"/>
        <v>-40.900000000000006</v>
      </c>
      <c r="V27" s="237">
        <v>-124.2</v>
      </c>
      <c r="W27" s="202">
        <f t="shared" si="4"/>
        <v>-48.60000000000001</v>
      </c>
      <c r="X27" s="237">
        <v>-172.8</v>
      </c>
      <c r="Y27" s="238">
        <v>-41.2</v>
      </c>
      <c r="Z27" s="236">
        <f t="shared" si="5"/>
        <v>-54.8</v>
      </c>
      <c r="AA27" s="238">
        <v>-96</v>
      </c>
      <c r="AB27" s="236">
        <f t="shared" si="6"/>
        <v>-45.400000000000006</v>
      </c>
      <c r="AC27" s="238">
        <v>-141.4</v>
      </c>
      <c r="AD27" s="236">
        <f t="shared" si="7"/>
        <v>-76</v>
      </c>
      <c r="AE27" s="238">
        <v>-217.4</v>
      </c>
      <c r="AF27" s="237">
        <v>-52</v>
      </c>
      <c r="AG27" s="202"/>
      <c r="AH27" s="237"/>
      <c r="AI27" s="202"/>
      <c r="AJ27" s="237"/>
      <c r="AK27" s="202"/>
      <c r="AL27" s="237"/>
    </row>
    <row r="28" spans="1:38" s="53" customFormat="1" ht="14.5" customHeight="1">
      <c r="A28" s="56"/>
      <c r="B28" s="57"/>
      <c r="C28" s="58" t="s">
        <v>16</v>
      </c>
      <c r="D28" s="222"/>
      <c r="E28" s="222"/>
      <c r="F28" s="222"/>
      <c r="G28" s="222"/>
      <c r="H28" s="222"/>
      <c r="I28" s="222"/>
      <c r="J28" s="237">
        <v>-122.4</v>
      </c>
      <c r="K28" s="238">
        <v>-31.2</v>
      </c>
      <c r="L28" s="236">
        <f t="shared" si="0"/>
        <v>-31.099999999999998</v>
      </c>
      <c r="M28" s="238">
        <v>-62.3</v>
      </c>
      <c r="N28" s="236">
        <f t="shared" si="1"/>
        <v>-28.200000000000003</v>
      </c>
      <c r="O28" s="238">
        <v>-90.5</v>
      </c>
      <c r="P28" s="236">
        <f t="shared" si="2"/>
        <v>-35</v>
      </c>
      <c r="Q28" s="238">
        <v>-125.5</v>
      </c>
      <c r="R28" s="237">
        <v>-40.4</v>
      </c>
      <c r="S28" s="202">
        <f t="shared" si="35"/>
        <v>-37.699999999999996</v>
      </c>
      <c r="T28" s="237">
        <v>-78.1</v>
      </c>
      <c r="U28" s="202">
        <f t="shared" si="3"/>
        <v>-33.7</v>
      </c>
      <c r="V28" s="237">
        <v>-111.8</v>
      </c>
      <c r="W28" s="202">
        <f t="shared" si="4"/>
        <v>-40.2</v>
      </c>
      <c r="X28" s="237">
        <v>-152</v>
      </c>
      <c r="Y28" s="238">
        <v>-39.8</v>
      </c>
      <c r="Z28" s="236">
        <f t="shared" si="5"/>
        <v>-42.7</v>
      </c>
      <c r="AA28" s="238">
        <v>-82.5</v>
      </c>
      <c r="AB28" s="236">
        <f t="shared" si="6"/>
        <v>-37.2</v>
      </c>
      <c r="AC28" s="238">
        <v>-119.7</v>
      </c>
      <c r="AD28" s="236">
        <f t="shared" si="7"/>
        <v>-41.3</v>
      </c>
      <c r="AE28" s="238">
        <v>-161</v>
      </c>
      <c r="AF28" s="237">
        <v>-40.2</v>
      </c>
      <c r="AG28" s="202"/>
      <c r="AH28" s="237"/>
      <c r="AI28" s="202"/>
      <c r="AJ28" s="237"/>
      <c r="AK28" s="202"/>
      <c r="AL28" s="237"/>
    </row>
    <row r="29" spans="1:38" s="53" customFormat="1" ht="14.5" customHeight="1">
      <c r="A29" s="56"/>
      <c r="B29" s="57"/>
      <c r="C29" s="60" t="s">
        <v>154</v>
      </c>
      <c r="D29" s="239"/>
      <c r="E29" s="239"/>
      <c r="F29" s="239"/>
      <c r="G29" s="239"/>
      <c r="H29" s="239"/>
      <c r="I29" s="239"/>
      <c r="J29" s="61">
        <f>SUM(J27:J28,J18)</f>
        <v>67.80000000000001</v>
      </c>
      <c r="K29" s="62">
        <f>SUM(K27:K28,K18)</f>
        <v>17.400000000000006</v>
      </c>
      <c r="L29" s="62">
        <f aca="true" t="shared" si="36" ref="L29:Q29">SUM(L27:L28,L18)</f>
        <v>19.299999999999997</v>
      </c>
      <c r="M29" s="62">
        <f t="shared" si="36"/>
        <v>36.70000000000002</v>
      </c>
      <c r="N29" s="62">
        <f t="shared" si="36"/>
        <v>23.599999999999994</v>
      </c>
      <c r="O29" s="62">
        <f t="shared" si="36"/>
        <v>60.30000000000001</v>
      </c>
      <c r="P29" s="62">
        <f t="shared" si="36"/>
        <v>9.299999999999983</v>
      </c>
      <c r="Q29" s="62">
        <f t="shared" si="36"/>
        <v>69.59999999999997</v>
      </c>
      <c r="R29" s="61">
        <f aca="true" t="shared" si="37" ref="R29">SUM(R27:R28,R18)</f>
        <v>44</v>
      </c>
      <c r="S29" s="61">
        <f aca="true" t="shared" si="38" ref="S29">SUM(S27:S28,S18)</f>
        <v>20.19999999999999</v>
      </c>
      <c r="T29" s="61">
        <f aca="true" t="shared" si="39" ref="T29">SUM(T27:T28,T18)</f>
        <v>64.20000000000002</v>
      </c>
      <c r="U29" s="61">
        <f aca="true" t="shared" si="40" ref="U29">SUM(U27:U28,U18)</f>
        <v>57.300000000000026</v>
      </c>
      <c r="V29" s="61">
        <f aca="true" t="shared" si="41" ref="V29">SUM(V27:V28,V18)</f>
        <v>121.5</v>
      </c>
      <c r="W29" s="61">
        <f aca="true" t="shared" si="42" ref="W29">SUM(W27:W28,W18)</f>
        <v>27.79999999999997</v>
      </c>
      <c r="X29" s="61">
        <f aca="true" t="shared" si="43" ref="X29">SUM(X27:X28,X18)</f>
        <v>149.29999999999995</v>
      </c>
      <c r="Y29" s="62">
        <f aca="true" t="shared" si="44" ref="Y29">SUM(Y27:Y28,Y18)</f>
        <v>35.400000000000006</v>
      </c>
      <c r="Z29" s="62">
        <f aca="true" t="shared" si="45" ref="Z29">SUM(Z27:Z28,Z18)</f>
        <v>42.20000000000002</v>
      </c>
      <c r="AA29" s="62">
        <f aca="true" t="shared" si="46" ref="AA29">SUM(AA27:AA28,AA18)</f>
        <v>77.60000000000002</v>
      </c>
      <c r="AB29" s="62">
        <f aca="true" t="shared" si="47" ref="AB29">SUM(AB27:AB28,AB18)</f>
        <v>58.3</v>
      </c>
      <c r="AC29" s="62">
        <f aca="true" t="shared" si="48" ref="AC29">SUM(AC27:AC28,AC18)</f>
        <v>135.89999999999998</v>
      </c>
      <c r="AD29" s="62">
        <f aca="true" t="shared" si="49" ref="AD29">SUM(AD27:AD28,AD18)</f>
        <v>29.39999999999999</v>
      </c>
      <c r="AE29" s="62">
        <f aca="true" t="shared" si="50" ref="AE29">SUM(AE27:AE28,AE18)</f>
        <v>165.30000000000007</v>
      </c>
      <c r="AF29" s="61">
        <f aca="true" t="shared" si="51" ref="AF29">SUM(AF27:AF28,AF18)</f>
        <v>44.39999999999999</v>
      </c>
      <c r="AG29" s="61"/>
      <c r="AH29" s="61"/>
      <c r="AI29" s="61"/>
      <c r="AJ29" s="61"/>
      <c r="AK29" s="61"/>
      <c r="AL29" s="61"/>
    </row>
    <row r="30" spans="1:38" ht="5" customHeight="1">
      <c r="A30" s="47"/>
      <c r="B30" s="51"/>
      <c r="C30" s="54"/>
      <c r="D30" s="240"/>
      <c r="E30" s="240"/>
      <c r="F30" s="240"/>
      <c r="G30" s="241"/>
      <c r="H30" s="241"/>
      <c r="I30" s="241"/>
      <c r="J30" s="191"/>
      <c r="K30" s="233"/>
      <c r="L30" s="233"/>
      <c r="M30" s="233"/>
      <c r="N30" s="233"/>
      <c r="O30" s="233"/>
      <c r="P30" s="233"/>
      <c r="Q30" s="233"/>
      <c r="R30" s="191"/>
      <c r="S30" s="191"/>
      <c r="T30" s="191"/>
      <c r="U30" s="191"/>
      <c r="V30" s="191"/>
      <c r="W30" s="191"/>
      <c r="X30" s="191"/>
      <c r="Y30" s="233"/>
      <c r="Z30" s="233"/>
      <c r="AA30" s="233"/>
      <c r="AB30" s="233"/>
      <c r="AC30" s="233"/>
      <c r="AD30" s="233"/>
      <c r="AE30" s="233"/>
      <c r="AF30" s="191"/>
      <c r="AG30" s="191"/>
      <c r="AH30" s="191"/>
      <c r="AI30" s="191"/>
      <c r="AJ30" s="191"/>
      <c r="AK30" s="191"/>
      <c r="AL30" s="191"/>
    </row>
    <row r="31" spans="1:38" s="53" customFormat="1" ht="14.5" customHeight="1">
      <c r="A31" s="56"/>
      <c r="B31" s="57"/>
      <c r="C31" s="199" t="s">
        <v>157</v>
      </c>
      <c r="D31" s="242"/>
      <c r="E31" s="242"/>
      <c r="F31" s="242"/>
      <c r="G31" s="242"/>
      <c r="H31" s="242"/>
      <c r="I31" s="242"/>
      <c r="J31" s="140"/>
      <c r="K31" s="131"/>
      <c r="L31" s="131"/>
      <c r="M31" s="131"/>
      <c r="N31" s="131"/>
      <c r="O31" s="131"/>
      <c r="P31" s="131"/>
      <c r="Q31" s="131"/>
      <c r="R31" s="140"/>
      <c r="S31" s="140"/>
      <c r="T31" s="140"/>
      <c r="U31" s="140"/>
      <c r="V31" s="140"/>
      <c r="W31" s="140"/>
      <c r="X31" s="140"/>
      <c r="Y31" s="131"/>
      <c r="Z31" s="131"/>
      <c r="AA31" s="131"/>
      <c r="AB31" s="131"/>
      <c r="AC31" s="131"/>
      <c r="AD31" s="131"/>
      <c r="AE31" s="131"/>
      <c r="AF31" s="140"/>
      <c r="AG31" s="140"/>
      <c r="AH31" s="140"/>
      <c r="AI31" s="140"/>
      <c r="AJ31" s="140"/>
      <c r="AK31" s="140"/>
      <c r="AL31" s="140"/>
    </row>
    <row r="32" spans="1:38" s="53" customFormat="1" ht="14.5" customHeight="1">
      <c r="A32" s="56"/>
      <c r="B32" s="57"/>
      <c r="C32" s="200" t="s">
        <v>159</v>
      </c>
      <c r="D32" s="222"/>
      <c r="E32" s="222"/>
      <c r="F32" s="222"/>
      <c r="G32" s="222"/>
      <c r="H32" s="222"/>
      <c r="I32" s="222"/>
      <c r="J32" s="202">
        <f>J99</f>
        <v>7.5</v>
      </c>
      <c r="K32" s="236">
        <f aca="true" t="shared" si="52" ref="K32:AF35">K99</f>
        <v>2.5</v>
      </c>
      <c r="L32" s="236">
        <f t="shared" si="52"/>
        <v>2</v>
      </c>
      <c r="M32" s="236">
        <f t="shared" si="52"/>
        <v>4.5</v>
      </c>
      <c r="N32" s="236">
        <f t="shared" si="52"/>
        <v>4.4</v>
      </c>
      <c r="O32" s="236">
        <f t="shared" si="52"/>
        <v>8.9</v>
      </c>
      <c r="P32" s="236">
        <f t="shared" si="52"/>
        <v>-4.7</v>
      </c>
      <c r="Q32" s="236">
        <f t="shared" si="52"/>
        <v>4.2</v>
      </c>
      <c r="R32" s="202">
        <f t="shared" si="52"/>
        <v>4.7</v>
      </c>
      <c r="S32" s="202">
        <f t="shared" si="52"/>
        <v>0.8999999999999995</v>
      </c>
      <c r="T32" s="202">
        <f t="shared" si="52"/>
        <v>5.6</v>
      </c>
      <c r="U32" s="202">
        <f t="shared" si="52"/>
        <v>3.8000000000000007</v>
      </c>
      <c r="V32" s="202">
        <f t="shared" si="52"/>
        <v>9.4</v>
      </c>
      <c r="W32" s="202">
        <f t="shared" si="52"/>
        <v>-3.6000000000000005</v>
      </c>
      <c r="X32" s="202">
        <f t="shared" si="52"/>
        <v>5.8</v>
      </c>
      <c r="Y32" s="236">
        <f t="shared" si="52"/>
        <v>1.9</v>
      </c>
      <c r="Z32" s="236">
        <f t="shared" si="52"/>
        <v>1.5</v>
      </c>
      <c r="AA32" s="236">
        <f t="shared" si="52"/>
        <v>3.4</v>
      </c>
      <c r="AB32" s="236">
        <f t="shared" si="52"/>
        <v>3.3000000000000003</v>
      </c>
      <c r="AC32" s="236">
        <f t="shared" si="52"/>
        <v>6.7</v>
      </c>
      <c r="AD32" s="236">
        <f t="shared" si="52"/>
        <v>-1.6000000000000005</v>
      </c>
      <c r="AE32" s="236">
        <f t="shared" si="52"/>
        <v>5.1</v>
      </c>
      <c r="AF32" s="202">
        <f t="shared" si="52"/>
        <v>2.6</v>
      </c>
      <c r="AG32" s="202"/>
      <c r="AH32" s="237"/>
      <c r="AI32" s="202"/>
      <c r="AJ32" s="237"/>
      <c r="AK32" s="202"/>
      <c r="AL32" s="237"/>
    </row>
    <row r="33" spans="1:38" s="53" customFormat="1" ht="14.5" customHeight="1">
      <c r="A33" s="56"/>
      <c r="B33" s="57"/>
      <c r="C33" s="200" t="s">
        <v>163</v>
      </c>
      <c r="D33" s="222"/>
      <c r="E33" s="222"/>
      <c r="F33" s="222"/>
      <c r="G33" s="222"/>
      <c r="H33" s="222"/>
      <c r="I33" s="222"/>
      <c r="J33" s="202">
        <f aca="true" t="shared" si="53" ref="J33:Y35">J100</f>
        <v>50.5</v>
      </c>
      <c r="K33" s="236">
        <f t="shared" si="53"/>
        <v>12.8</v>
      </c>
      <c r="L33" s="236">
        <f t="shared" si="53"/>
        <v>14.3</v>
      </c>
      <c r="M33" s="236">
        <f t="shared" si="53"/>
        <v>27.1</v>
      </c>
      <c r="N33" s="236">
        <f t="shared" si="53"/>
        <v>13.799999999999997</v>
      </c>
      <c r="O33" s="236">
        <f t="shared" si="53"/>
        <v>40.9</v>
      </c>
      <c r="P33" s="236">
        <f t="shared" si="53"/>
        <v>11.300000000000004</v>
      </c>
      <c r="Q33" s="236">
        <f t="shared" si="53"/>
        <v>52.2</v>
      </c>
      <c r="R33" s="202">
        <f t="shared" si="53"/>
        <v>13.3</v>
      </c>
      <c r="S33" s="202">
        <f t="shared" si="53"/>
        <v>13.2</v>
      </c>
      <c r="T33" s="202">
        <f t="shared" si="53"/>
        <v>26.5</v>
      </c>
      <c r="U33" s="202">
        <f t="shared" si="53"/>
        <v>13.299999999999997</v>
      </c>
      <c r="V33" s="202">
        <f t="shared" si="53"/>
        <v>39.8</v>
      </c>
      <c r="W33" s="202">
        <f t="shared" si="53"/>
        <v>14.5</v>
      </c>
      <c r="X33" s="202">
        <f t="shared" si="53"/>
        <v>54.3</v>
      </c>
      <c r="Y33" s="236">
        <f t="shared" si="53"/>
        <v>12.6</v>
      </c>
      <c r="Z33" s="236">
        <f t="shared" si="52"/>
        <v>11.299999999999999</v>
      </c>
      <c r="AA33" s="236">
        <f t="shared" si="52"/>
        <v>23.9</v>
      </c>
      <c r="AB33" s="236">
        <f t="shared" si="52"/>
        <v>11.800000000000004</v>
      </c>
      <c r="AC33" s="236">
        <f t="shared" si="52"/>
        <v>35.7</v>
      </c>
      <c r="AD33" s="236">
        <f t="shared" si="52"/>
        <v>10.5</v>
      </c>
      <c r="AE33" s="236">
        <f t="shared" si="52"/>
        <v>46.2</v>
      </c>
      <c r="AF33" s="202">
        <f t="shared" si="52"/>
        <v>11</v>
      </c>
      <c r="AG33" s="202"/>
      <c r="AH33" s="237"/>
      <c r="AI33" s="202"/>
      <c r="AJ33" s="237"/>
      <c r="AK33" s="202"/>
      <c r="AL33" s="237"/>
    </row>
    <row r="34" spans="1:38" s="53" customFormat="1" ht="14.5" customHeight="1">
      <c r="A34" s="56"/>
      <c r="B34" s="57"/>
      <c r="C34" s="200" t="s">
        <v>160</v>
      </c>
      <c r="D34" s="222"/>
      <c r="E34" s="222"/>
      <c r="F34" s="222"/>
      <c r="G34" s="222"/>
      <c r="H34" s="222"/>
      <c r="I34" s="222"/>
      <c r="J34" s="202">
        <f t="shared" si="53"/>
        <v>9.8</v>
      </c>
      <c r="K34" s="236">
        <f t="shared" si="52"/>
        <v>2.1</v>
      </c>
      <c r="L34" s="236">
        <f t="shared" si="52"/>
        <v>2.9999999999999996</v>
      </c>
      <c r="M34" s="236">
        <f t="shared" si="52"/>
        <v>5.1</v>
      </c>
      <c r="N34" s="236">
        <f t="shared" si="52"/>
        <v>5.4</v>
      </c>
      <c r="O34" s="236">
        <f t="shared" si="52"/>
        <v>10.5</v>
      </c>
      <c r="P34" s="236">
        <f t="shared" si="52"/>
        <v>2.6999999999999993</v>
      </c>
      <c r="Q34" s="236">
        <f t="shared" si="52"/>
        <v>13.2</v>
      </c>
      <c r="R34" s="202">
        <f t="shared" si="52"/>
        <v>1.9</v>
      </c>
      <c r="S34" s="202">
        <f t="shared" si="52"/>
        <v>2.4</v>
      </c>
      <c r="T34" s="202">
        <f t="shared" si="52"/>
        <v>4.3</v>
      </c>
      <c r="U34" s="202">
        <f t="shared" si="52"/>
        <v>5.1000000000000005</v>
      </c>
      <c r="V34" s="202">
        <f t="shared" si="52"/>
        <v>9.4</v>
      </c>
      <c r="W34" s="202">
        <f t="shared" si="52"/>
        <v>0.5999999999999996</v>
      </c>
      <c r="X34" s="202">
        <f t="shared" si="52"/>
        <v>10</v>
      </c>
      <c r="Y34" s="236">
        <f t="shared" si="52"/>
        <v>2.7</v>
      </c>
      <c r="Z34" s="236">
        <f t="shared" si="52"/>
        <v>3.5999999999999996</v>
      </c>
      <c r="AA34" s="236">
        <f t="shared" si="52"/>
        <v>6.3</v>
      </c>
      <c r="AB34" s="236">
        <f t="shared" si="52"/>
        <v>3.8</v>
      </c>
      <c r="AC34" s="236">
        <f t="shared" si="52"/>
        <v>10.1</v>
      </c>
      <c r="AD34" s="236">
        <f t="shared" si="52"/>
        <v>2.5999999999999996</v>
      </c>
      <c r="AE34" s="236">
        <f t="shared" si="52"/>
        <v>12.7</v>
      </c>
      <c r="AF34" s="202">
        <f t="shared" si="52"/>
        <v>0.6</v>
      </c>
      <c r="AG34" s="202"/>
      <c r="AH34" s="237"/>
      <c r="AI34" s="202"/>
      <c r="AJ34" s="237"/>
      <c r="AK34" s="202"/>
      <c r="AL34" s="237"/>
    </row>
    <row r="35" spans="1:38" s="53" customFormat="1" ht="14.5" customHeight="1">
      <c r="A35" s="56"/>
      <c r="B35" s="57"/>
      <c r="C35" s="200" t="s">
        <v>161</v>
      </c>
      <c r="D35" s="222"/>
      <c r="E35" s="222"/>
      <c r="F35" s="222"/>
      <c r="G35" s="222"/>
      <c r="H35" s="222"/>
      <c r="I35" s="222"/>
      <c r="J35" s="202">
        <f t="shared" si="53"/>
        <v>0</v>
      </c>
      <c r="K35" s="236">
        <f t="shared" si="52"/>
        <v>0</v>
      </c>
      <c r="L35" s="236">
        <f t="shared" si="52"/>
        <v>0</v>
      </c>
      <c r="M35" s="236">
        <f t="shared" si="52"/>
        <v>0</v>
      </c>
      <c r="N35" s="236">
        <f t="shared" si="52"/>
        <v>0</v>
      </c>
      <c r="O35" s="236">
        <f t="shared" si="52"/>
        <v>0</v>
      </c>
      <c r="P35" s="236">
        <f t="shared" si="52"/>
        <v>0</v>
      </c>
      <c r="Q35" s="236">
        <f t="shared" si="52"/>
        <v>0</v>
      </c>
      <c r="R35" s="202">
        <f t="shared" si="52"/>
        <v>24.1</v>
      </c>
      <c r="S35" s="202">
        <f t="shared" si="52"/>
        <v>3.6999999999999993</v>
      </c>
      <c r="T35" s="202">
        <f t="shared" si="52"/>
        <v>27.8</v>
      </c>
      <c r="U35" s="202">
        <f t="shared" si="52"/>
        <v>35.099999999999994</v>
      </c>
      <c r="V35" s="202">
        <f t="shared" si="52"/>
        <v>62.89999999999999</v>
      </c>
      <c r="W35" s="202">
        <f t="shared" si="52"/>
        <v>16.30000000000001</v>
      </c>
      <c r="X35" s="202">
        <f t="shared" si="52"/>
        <v>79.2</v>
      </c>
      <c r="Y35" s="236">
        <f t="shared" si="52"/>
        <v>18.2</v>
      </c>
      <c r="Z35" s="236">
        <f t="shared" si="52"/>
        <v>25.8</v>
      </c>
      <c r="AA35" s="236">
        <f t="shared" si="52"/>
        <v>44</v>
      </c>
      <c r="AB35" s="236">
        <f t="shared" si="52"/>
        <v>39.400000000000006</v>
      </c>
      <c r="AC35" s="236">
        <f t="shared" si="52"/>
        <v>83.4</v>
      </c>
      <c r="AD35" s="236">
        <f t="shared" si="52"/>
        <v>17.89999999999999</v>
      </c>
      <c r="AE35" s="236">
        <f t="shared" si="52"/>
        <v>101.3</v>
      </c>
      <c r="AF35" s="202">
        <f t="shared" si="52"/>
        <v>30.1</v>
      </c>
      <c r="AG35" s="248"/>
      <c r="AH35" s="249"/>
      <c r="AI35" s="248"/>
      <c r="AJ35" s="249"/>
      <c r="AK35" s="248"/>
      <c r="AL35" s="249"/>
    </row>
    <row r="36" spans="1:38" ht="5" customHeight="1">
      <c r="A36" s="47"/>
      <c r="B36" s="51"/>
      <c r="C36" s="203"/>
      <c r="D36" s="244"/>
      <c r="E36" s="244"/>
      <c r="F36" s="244"/>
      <c r="G36" s="245"/>
      <c r="H36" s="245"/>
      <c r="I36" s="245"/>
      <c r="J36" s="250"/>
      <c r="K36" s="251"/>
      <c r="L36" s="247"/>
      <c r="M36" s="251"/>
      <c r="N36" s="247"/>
      <c r="O36" s="251"/>
      <c r="P36" s="247"/>
      <c r="Q36" s="251"/>
      <c r="R36" s="250"/>
      <c r="S36" s="246"/>
      <c r="T36" s="250"/>
      <c r="U36" s="246"/>
      <c r="V36" s="250"/>
      <c r="W36" s="246"/>
      <c r="X36" s="250"/>
      <c r="Y36" s="251"/>
      <c r="Z36" s="247"/>
      <c r="AA36" s="251"/>
      <c r="AB36" s="247"/>
      <c r="AC36" s="251"/>
      <c r="AD36" s="247"/>
      <c r="AE36" s="251"/>
      <c r="AF36" s="250"/>
      <c r="AG36" s="246"/>
      <c r="AH36" s="250"/>
      <c r="AI36" s="246"/>
      <c r="AJ36" s="250"/>
      <c r="AK36" s="246"/>
      <c r="AL36" s="250"/>
    </row>
    <row r="37" spans="1:38" s="53" customFormat="1" ht="14.5" customHeight="1">
      <c r="A37" s="56"/>
      <c r="B37" s="57"/>
      <c r="C37" s="58" t="s">
        <v>17</v>
      </c>
      <c r="D37" s="222"/>
      <c r="E37" s="222"/>
      <c r="F37" s="222"/>
      <c r="G37" s="222"/>
      <c r="H37" s="222"/>
      <c r="I37" s="222"/>
      <c r="J37" s="237">
        <v>4.3</v>
      </c>
      <c r="K37" s="238">
        <v>0</v>
      </c>
      <c r="L37" s="236">
        <f t="shared" si="0"/>
        <v>0</v>
      </c>
      <c r="M37" s="238">
        <v>0</v>
      </c>
      <c r="N37" s="236">
        <f t="shared" si="1"/>
        <v>-0.4</v>
      </c>
      <c r="O37" s="238">
        <v>-0.4</v>
      </c>
      <c r="P37" s="236">
        <f t="shared" si="2"/>
        <v>1.7999999999999998</v>
      </c>
      <c r="Q37" s="238">
        <v>1.4</v>
      </c>
      <c r="R37" s="237">
        <v>-0.2</v>
      </c>
      <c r="S37" s="202">
        <f t="shared" si="35"/>
        <v>-0.09999999999999998</v>
      </c>
      <c r="T37" s="237">
        <v>-0.3</v>
      </c>
      <c r="U37" s="202">
        <f t="shared" si="3"/>
        <v>-0.39999999999999997</v>
      </c>
      <c r="V37" s="237">
        <v>-0.7</v>
      </c>
      <c r="W37" s="202">
        <f t="shared" si="4"/>
        <v>-1.2</v>
      </c>
      <c r="X37" s="237">
        <v>-1.9</v>
      </c>
      <c r="Y37" s="238">
        <v>-1.5</v>
      </c>
      <c r="Z37" s="236">
        <f t="shared" si="5"/>
        <v>2</v>
      </c>
      <c r="AA37" s="238">
        <v>0.5</v>
      </c>
      <c r="AB37" s="236">
        <f t="shared" si="6"/>
        <v>-0.09999999999999998</v>
      </c>
      <c r="AC37" s="238">
        <v>0.4</v>
      </c>
      <c r="AD37" s="236">
        <f t="shared" si="7"/>
        <v>0</v>
      </c>
      <c r="AE37" s="238">
        <v>0.4</v>
      </c>
      <c r="AF37" s="237">
        <v>0</v>
      </c>
      <c r="AG37" s="202"/>
      <c r="AH37" s="237"/>
      <c r="AI37" s="202"/>
      <c r="AJ37" s="237"/>
      <c r="AK37" s="202"/>
      <c r="AL37" s="237"/>
    </row>
    <row r="38" spans="1:38" s="53" customFormat="1" ht="14.5" customHeight="1">
      <c r="A38" s="56"/>
      <c r="B38" s="57"/>
      <c r="C38" s="60" t="s">
        <v>18</v>
      </c>
      <c r="D38" s="239"/>
      <c r="E38" s="239"/>
      <c r="F38" s="239"/>
      <c r="G38" s="239"/>
      <c r="H38" s="239"/>
      <c r="I38" s="239"/>
      <c r="J38" s="61">
        <f>J29+J37</f>
        <v>72.10000000000001</v>
      </c>
      <c r="K38" s="62">
        <f>K29+K37</f>
        <v>17.400000000000006</v>
      </c>
      <c r="L38" s="62">
        <f aca="true" t="shared" si="54" ref="L38:N38">L29+L37</f>
        <v>19.299999999999997</v>
      </c>
      <c r="M38" s="62">
        <f t="shared" si="54"/>
        <v>36.70000000000002</v>
      </c>
      <c r="N38" s="62">
        <f t="shared" si="54"/>
        <v>23.199999999999996</v>
      </c>
      <c r="O38" s="62">
        <f aca="true" t="shared" si="55" ref="O38">O29+O37</f>
        <v>59.90000000000001</v>
      </c>
      <c r="P38" s="62">
        <f aca="true" t="shared" si="56" ref="P38:Q38">P29+P37</f>
        <v>11.099999999999984</v>
      </c>
      <c r="Q38" s="62">
        <f t="shared" si="56"/>
        <v>70.99999999999997</v>
      </c>
      <c r="R38" s="61">
        <f aca="true" t="shared" si="57" ref="R38">R29+R37</f>
        <v>43.8</v>
      </c>
      <c r="S38" s="61">
        <f aca="true" t="shared" si="58" ref="S38">S29+S37</f>
        <v>20.099999999999987</v>
      </c>
      <c r="T38" s="61">
        <f aca="true" t="shared" si="59" ref="T38">T29+T37</f>
        <v>63.90000000000002</v>
      </c>
      <c r="U38" s="61">
        <f aca="true" t="shared" si="60" ref="U38">U29+U37</f>
        <v>56.90000000000003</v>
      </c>
      <c r="V38" s="61">
        <f aca="true" t="shared" si="61" ref="V38">V29+V37</f>
        <v>120.8</v>
      </c>
      <c r="W38" s="61">
        <f aca="true" t="shared" si="62" ref="W38">W29+W37</f>
        <v>26.59999999999997</v>
      </c>
      <c r="X38" s="61">
        <f aca="true" t="shared" si="63" ref="X38">X29+X37</f>
        <v>147.39999999999995</v>
      </c>
      <c r="Y38" s="62">
        <f aca="true" t="shared" si="64" ref="Y38">Y29+Y37</f>
        <v>33.900000000000006</v>
      </c>
      <c r="Z38" s="62">
        <f aca="true" t="shared" si="65" ref="Z38">Z29+Z37</f>
        <v>44.20000000000002</v>
      </c>
      <c r="AA38" s="62">
        <f aca="true" t="shared" si="66" ref="AA38">AA29+AA37</f>
        <v>78.10000000000002</v>
      </c>
      <c r="AB38" s="62">
        <f aca="true" t="shared" si="67" ref="AB38">AB29+AB37</f>
        <v>58.199999999999996</v>
      </c>
      <c r="AC38" s="62">
        <f aca="true" t="shared" si="68" ref="AC38">AC29+AC37</f>
        <v>136.29999999999998</v>
      </c>
      <c r="AD38" s="62">
        <f aca="true" t="shared" si="69" ref="AD38">AD29+AD37</f>
        <v>29.39999999999999</v>
      </c>
      <c r="AE38" s="62">
        <f aca="true" t="shared" si="70" ref="AE38">AE29+AE37</f>
        <v>165.70000000000007</v>
      </c>
      <c r="AF38" s="61">
        <f aca="true" t="shared" si="71" ref="AF38">AF29+AF37</f>
        <v>44.39999999999999</v>
      </c>
      <c r="AG38" s="61"/>
      <c r="AH38" s="61"/>
      <c r="AI38" s="61"/>
      <c r="AJ38" s="61"/>
      <c r="AK38" s="61"/>
      <c r="AL38" s="61"/>
    </row>
    <row r="39" spans="1:38" s="53" customFormat="1" ht="14.5" customHeight="1">
      <c r="A39" s="56"/>
      <c r="B39" s="57"/>
      <c r="C39" s="58" t="s">
        <v>153</v>
      </c>
      <c r="D39" s="222"/>
      <c r="E39" s="222"/>
      <c r="F39" s="222"/>
      <c r="G39" s="222"/>
      <c r="H39" s="222"/>
      <c r="I39" s="222"/>
      <c r="J39" s="237">
        <v>-41.1</v>
      </c>
      <c r="K39" s="238">
        <v>-10.1</v>
      </c>
      <c r="L39" s="236">
        <f t="shared" si="0"/>
        <v>-10.299999999999999</v>
      </c>
      <c r="M39" s="238">
        <v>-20.4</v>
      </c>
      <c r="N39" s="236">
        <f t="shared" si="1"/>
        <v>-10.100000000000001</v>
      </c>
      <c r="O39" s="238">
        <v>-30.5</v>
      </c>
      <c r="P39" s="236">
        <f t="shared" si="2"/>
        <v>-10.200000000000003</v>
      </c>
      <c r="Q39" s="238">
        <v>-40.7</v>
      </c>
      <c r="R39" s="237">
        <v>-17.6</v>
      </c>
      <c r="S39" s="202">
        <f t="shared" si="35"/>
        <v>-23.299999999999997</v>
      </c>
      <c r="T39" s="237">
        <v>-40.9</v>
      </c>
      <c r="U39" s="202">
        <f t="shared" si="3"/>
        <v>-18.700000000000003</v>
      </c>
      <c r="V39" s="237">
        <v>-59.6</v>
      </c>
      <c r="W39" s="202">
        <f t="shared" si="4"/>
        <v>-20.999999999999993</v>
      </c>
      <c r="X39" s="237">
        <v>-80.6</v>
      </c>
      <c r="Y39" s="238">
        <v>-18</v>
      </c>
      <c r="Z39" s="236">
        <f t="shared" si="5"/>
        <v>-22.700000000000003</v>
      </c>
      <c r="AA39" s="238">
        <v>-40.7</v>
      </c>
      <c r="AB39" s="236">
        <f t="shared" si="6"/>
        <v>-21.4</v>
      </c>
      <c r="AC39" s="238">
        <v>-62.1</v>
      </c>
      <c r="AD39" s="236">
        <f t="shared" si="7"/>
        <v>-17.6</v>
      </c>
      <c r="AE39" s="238">
        <v>-79.7</v>
      </c>
      <c r="AF39" s="237">
        <v>-21.2</v>
      </c>
      <c r="AG39" s="202"/>
      <c r="AH39" s="237"/>
      <c r="AI39" s="202"/>
      <c r="AJ39" s="237"/>
      <c r="AK39" s="202"/>
      <c r="AL39" s="237"/>
    </row>
    <row r="40" spans="1:38" s="53" customFormat="1" ht="14.5" customHeight="1">
      <c r="A40" s="56"/>
      <c r="B40" s="57"/>
      <c r="C40" s="60" t="s">
        <v>3</v>
      </c>
      <c r="D40" s="239"/>
      <c r="E40" s="239"/>
      <c r="F40" s="239"/>
      <c r="G40" s="239"/>
      <c r="H40" s="239"/>
      <c r="I40" s="239"/>
      <c r="J40" s="61">
        <f>SUM(J38:J39)</f>
        <v>31.000000000000007</v>
      </c>
      <c r="K40" s="62">
        <f>SUM(K38:K39)</f>
        <v>7.300000000000006</v>
      </c>
      <c r="L40" s="62">
        <f aca="true" t="shared" si="72" ref="L40:Q40">SUM(L38:L39)</f>
        <v>8.999999999999998</v>
      </c>
      <c r="M40" s="62">
        <f t="shared" si="72"/>
        <v>16.30000000000002</v>
      </c>
      <c r="N40" s="62">
        <f t="shared" si="72"/>
        <v>13.099999999999994</v>
      </c>
      <c r="O40" s="62">
        <f t="shared" si="72"/>
        <v>29.400000000000013</v>
      </c>
      <c r="P40" s="62">
        <f t="shared" si="72"/>
        <v>0.8999999999999808</v>
      </c>
      <c r="Q40" s="62">
        <f t="shared" si="72"/>
        <v>30.29999999999997</v>
      </c>
      <c r="R40" s="61">
        <f aca="true" t="shared" si="73" ref="R40">SUM(R38:R39)</f>
        <v>26.199999999999996</v>
      </c>
      <c r="S40" s="61">
        <f aca="true" t="shared" si="74" ref="S40">SUM(S38:S39)</f>
        <v>-3.20000000000001</v>
      </c>
      <c r="T40" s="61">
        <f aca="true" t="shared" si="75" ref="T40">SUM(T38:T39)</f>
        <v>23.00000000000002</v>
      </c>
      <c r="U40" s="61">
        <f aca="true" t="shared" si="76" ref="U40">SUM(U38:U39)</f>
        <v>38.200000000000024</v>
      </c>
      <c r="V40" s="61">
        <f aca="true" t="shared" si="77" ref="V40">SUM(V38:V39)</f>
        <v>61.199999999999996</v>
      </c>
      <c r="W40" s="61">
        <f aca="true" t="shared" si="78" ref="W40">SUM(W38:W39)</f>
        <v>5.5999999999999766</v>
      </c>
      <c r="X40" s="61">
        <f aca="true" t="shared" si="79" ref="X40">SUM(X38:X39)</f>
        <v>66.79999999999995</v>
      </c>
      <c r="Y40" s="62">
        <f aca="true" t="shared" si="80" ref="Y40">SUM(Y38:Y39)</f>
        <v>15.900000000000006</v>
      </c>
      <c r="Z40" s="62">
        <f aca="true" t="shared" si="81" ref="Z40">SUM(Z38:Z39)</f>
        <v>21.500000000000014</v>
      </c>
      <c r="AA40" s="62">
        <f aca="true" t="shared" si="82" ref="AA40">SUM(AA38:AA39)</f>
        <v>37.40000000000002</v>
      </c>
      <c r="AB40" s="62">
        <f aca="true" t="shared" si="83" ref="AB40">SUM(AB38:AB39)</f>
        <v>36.8</v>
      </c>
      <c r="AC40" s="62">
        <f aca="true" t="shared" si="84" ref="AC40">SUM(AC38:AC39)</f>
        <v>74.19999999999999</v>
      </c>
      <c r="AD40" s="62">
        <f aca="true" t="shared" si="85" ref="AD40">SUM(AD38:AD39)</f>
        <v>11.79999999999999</v>
      </c>
      <c r="AE40" s="62">
        <f aca="true" t="shared" si="86" ref="AE40">SUM(AE38:AE39)</f>
        <v>86.00000000000007</v>
      </c>
      <c r="AF40" s="61">
        <f aca="true" t="shared" si="87" ref="AF40">SUM(AF38:AF39)</f>
        <v>23.199999999999992</v>
      </c>
      <c r="AG40" s="61"/>
      <c r="AH40" s="61"/>
      <c r="AI40" s="61"/>
      <c r="AJ40" s="61"/>
      <c r="AK40" s="61"/>
      <c r="AL40" s="61"/>
    </row>
    <row r="41" spans="1:38" ht="5" customHeight="1">
      <c r="A41" s="47"/>
      <c r="B41" s="51"/>
      <c r="C41" s="54"/>
      <c r="D41" s="240"/>
      <c r="E41" s="240"/>
      <c r="F41" s="240"/>
      <c r="G41" s="241"/>
      <c r="H41" s="241"/>
      <c r="I41" s="241"/>
      <c r="J41" s="191"/>
      <c r="K41" s="233"/>
      <c r="L41" s="233"/>
      <c r="M41" s="233"/>
      <c r="N41" s="233"/>
      <c r="O41" s="233"/>
      <c r="P41" s="233"/>
      <c r="Q41" s="233"/>
      <c r="R41" s="191"/>
      <c r="S41" s="191"/>
      <c r="T41" s="191"/>
      <c r="U41" s="191"/>
      <c r="V41" s="191"/>
      <c r="W41" s="191"/>
      <c r="X41" s="191"/>
      <c r="Y41" s="233"/>
      <c r="Z41" s="233"/>
      <c r="AA41" s="233"/>
      <c r="AB41" s="233"/>
      <c r="AC41" s="233"/>
      <c r="AD41" s="233"/>
      <c r="AE41" s="233"/>
      <c r="AF41" s="191"/>
      <c r="AG41" s="191"/>
      <c r="AH41" s="191"/>
      <c r="AI41" s="191"/>
      <c r="AJ41" s="191"/>
      <c r="AK41" s="191"/>
      <c r="AL41" s="191"/>
    </row>
    <row r="42" spans="1:38" s="53" customFormat="1" ht="14.5" customHeight="1">
      <c r="A42" s="56"/>
      <c r="B42" s="57"/>
      <c r="C42" s="199" t="s">
        <v>157</v>
      </c>
      <c r="D42" s="242"/>
      <c r="E42" s="242"/>
      <c r="F42" s="242"/>
      <c r="G42" s="242"/>
      <c r="H42" s="242"/>
      <c r="I42" s="242"/>
      <c r="J42" s="140"/>
      <c r="K42" s="131"/>
      <c r="L42" s="131"/>
      <c r="M42" s="131"/>
      <c r="N42" s="131"/>
      <c r="O42" s="131"/>
      <c r="P42" s="131"/>
      <c r="Q42" s="131"/>
      <c r="R42" s="140"/>
      <c r="S42" s="140"/>
      <c r="T42" s="140"/>
      <c r="U42" s="140"/>
      <c r="V42" s="140"/>
      <c r="W42" s="140"/>
      <c r="X42" s="140"/>
      <c r="Y42" s="131"/>
      <c r="Z42" s="131"/>
      <c r="AA42" s="131"/>
      <c r="AB42" s="131"/>
      <c r="AC42" s="131"/>
      <c r="AD42" s="131"/>
      <c r="AE42" s="131"/>
      <c r="AF42" s="140"/>
      <c r="AG42" s="140"/>
      <c r="AH42" s="140"/>
      <c r="AI42" s="140"/>
      <c r="AJ42" s="140"/>
      <c r="AK42" s="140"/>
      <c r="AL42" s="140"/>
    </row>
    <row r="43" spans="1:38" s="53" customFormat="1" ht="14.5" customHeight="1">
      <c r="A43" s="56"/>
      <c r="B43" s="57"/>
      <c r="C43" s="200" t="s">
        <v>159</v>
      </c>
      <c r="D43" s="222"/>
      <c r="E43" s="222"/>
      <c r="F43" s="222"/>
      <c r="G43" s="222"/>
      <c r="H43" s="222"/>
      <c r="I43" s="222"/>
      <c r="J43" s="202">
        <f>J109</f>
        <v>9.1</v>
      </c>
      <c r="K43" s="236">
        <f aca="true" t="shared" si="88" ref="K43:AF46">K109</f>
        <v>2</v>
      </c>
      <c r="L43" s="236">
        <f t="shared" si="88"/>
        <v>1.5</v>
      </c>
      <c r="M43" s="236">
        <f t="shared" si="88"/>
        <v>3.5</v>
      </c>
      <c r="N43" s="236">
        <f t="shared" si="88"/>
        <v>3.7</v>
      </c>
      <c r="O43" s="236">
        <f t="shared" si="88"/>
        <v>7.2</v>
      </c>
      <c r="P43" s="236">
        <f t="shared" si="88"/>
        <v>-2.8</v>
      </c>
      <c r="Q43" s="236">
        <f t="shared" si="88"/>
        <v>4.4</v>
      </c>
      <c r="R43" s="202">
        <f t="shared" si="88"/>
        <v>4.1</v>
      </c>
      <c r="S43" s="202">
        <f t="shared" si="88"/>
        <v>0.3000000000000007</v>
      </c>
      <c r="T43" s="202">
        <f t="shared" si="88"/>
        <v>4.4</v>
      </c>
      <c r="U43" s="202">
        <f t="shared" si="88"/>
        <v>3.3</v>
      </c>
      <c r="V43" s="202">
        <f t="shared" si="88"/>
        <v>7.7</v>
      </c>
      <c r="W43" s="202">
        <f t="shared" si="88"/>
        <v>-4.1</v>
      </c>
      <c r="X43" s="202">
        <f t="shared" si="88"/>
        <v>3.6</v>
      </c>
      <c r="Y43" s="236">
        <f t="shared" si="88"/>
        <v>1.4</v>
      </c>
      <c r="Z43" s="236">
        <f t="shared" si="88"/>
        <v>3.0000000000000004</v>
      </c>
      <c r="AA43" s="236">
        <f t="shared" si="88"/>
        <v>4.4</v>
      </c>
      <c r="AB43" s="236">
        <f t="shared" si="88"/>
        <v>2.6999999999999993</v>
      </c>
      <c r="AC43" s="236">
        <f t="shared" si="88"/>
        <v>7.1</v>
      </c>
      <c r="AD43" s="236">
        <f t="shared" si="88"/>
        <v>-2.1999999999999993</v>
      </c>
      <c r="AE43" s="236">
        <f t="shared" si="88"/>
        <v>4.9</v>
      </c>
      <c r="AF43" s="202">
        <f t="shared" si="88"/>
        <v>2</v>
      </c>
      <c r="AG43" s="202"/>
      <c r="AH43" s="237"/>
      <c r="AI43" s="202"/>
      <c r="AJ43" s="237"/>
      <c r="AK43" s="202"/>
      <c r="AL43" s="237"/>
    </row>
    <row r="44" spans="1:38" s="53" customFormat="1" ht="14.5" customHeight="1">
      <c r="A44" s="56"/>
      <c r="B44" s="57"/>
      <c r="C44" s="200" t="s">
        <v>163</v>
      </c>
      <c r="D44" s="222"/>
      <c r="E44" s="222"/>
      <c r="F44" s="222"/>
      <c r="G44" s="222"/>
      <c r="H44" s="222"/>
      <c r="I44" s="222"/>
      <c r="J44" s="202">
        <f aca="true" t="shared" si="89" ref="J44:Y46">J110</f>
        <v>24</v>
      </c>
      <c r="K44" s="236">
        <f t="shared" si="89"/>
        <v>6</v>
      </c>
      <c r="L44" s="236">
        <f t="shared" si="89"/>
        <v>7.300000000000001</v>
      </c>
      <c r="M44" s="236">
        <f t="shared" si="89"/>
        <v>13.3</v>
      </c>
      <c r="N44" s="236">
        <f t="shared" si="89"/>
        <v>6.800000000000001</v>
      </c>
      <c r="O44" s="236">
        <f t="shared" si="89"/>
        <v>20.1</v>
      </c>
      <c r="P44" s="236">
        <f t="shared" si="89"/>
        <v>4.099999999999998</v>
      </c>
      <c r="Q44" s="236">
        <f t="shared" si="89"/>
        <v>24.2</v>
      </c>
      <c r="R44" s="202">
        <f t="shared" si="89"/>
        <v>6.5</v>
      </c>
      <c r="S44" s="202">
        <f t="shared" si="89"/>
        <v>6.5</v>
      </c>
      <c r="T44" s="202">
        <f t="shared" si="89"/>
        <v>13</v>
      </c>
      <c r="U44" s="202">
        <f t="shared" si="89"/>
        <v>6.899999999999999</v>
      </c>
      <c r="V44" s="202">
        <f t="shared" si="89"/>
        <v>19.9</v>
      </c>
      <c r="W44" s="202">
        <f t="shared" si="89"/>
        <v>4.600000000000001</v>
      </c>
      <c r="X44" s="202">
        <f t="shared" si="89"/>
        <v>24.5</v>
      </c>
      <c r="Y44" s="236">
        <f t="shared" si="89"/>
        <v>4.3</v>
      </c>
      <c r="Z44" s="236">
        <f t="shared" si="88"/>
        <v>3.2</v>
      </c>
      <c r="AA44" s="236">
        <f t="shared" si="88"/>
        <v>7.5</v>
      </c>
      <c r="AB44" s="236">
        <f t="shared" si="88"/>
        <v>4.800000000000001</v>
      </c>
      <c r="AC44" s="236">
        <f t="shared" si="88"/>
        <v>12.3</v>
      </c>
      <c r="AD44" s="236">
        <f t="shared" si="88"/>
        <v>2.6999999999999993</v>
      </c>
      <c r="AE44" s="236">
        <f t="shared" si="88"/>
        <v>15</v>
      </c>
      <c r="AF44" s="202">
        <f t="shared" si="88"/>
        <v>4.1</v>
      </c>
      <c r="AG44" s="202"/>
      <c r="AH44" s="237"/>
      <c r="AI44" s="202"/>
      <c r="AJ44" s="237"/>
      <c r="AK44" s="202"/>
      <c r="AL44" s="237"/>
    </row>
    <row r="45" spans="1:38" s="53" customFormat="1" ht="14.5" customHeight="1">
      <c r="A45" s="56"/>
      <c r="B45" s="57"/>
      <c r="C45" s="200" t="s">
        <v>160</v>
      </c>
      <c r="D45" s="222"/>
      <c r="E45" s="222"/>
      <c r="F45" s="222"/>
      <c r="G45" s="222"/>
      <c r="H45" s="222"/>
      <c r="I45" s="222"/>
      <c r="J45" s="202">
        <f t="shared" si="89"/>
        <v>-2.1</v>
      </c>
      <c r="K45" s="236">
        <f t="shared" si="88"/>
        <v>-0.7</v>
      </c>
      <c r="L45" s="236">
        <f t="shared" si="88"/>
        <v>0.19999999999999996</v>
      </c>
      <c r="M45" s="236">
        <f t="shared" si="88"/>
        <v>-0.5</v>
      </c>
      <c r="N45" s="236">
        <f t="shared" si="88"/>
        <v>2.6</v>
      </c>
      <c r="O45" s="236">
        <f t="shared" si="88"/>
        <v>2.1</v>
      </c>
      <c r="P45" s="236">
        <f t="shared" si="88"/>
        <v>-0.40000000000000013</v>
      </c>
      <c r="Q45" s="236">
        <f t="shared" si="88"/>
        <v>1.7</v>
      </c>
      <c r="R45" s="202">
        <f t="shared" si="88"/>
        <v>-1</v>
      </c>
      <c r="S45" s="202">
        <f t="shared" si="88"/>
        <v>-0.5</v>
      </c>
      <c r="T45" s="202">
        <f t="shared" si="88"/>
        <v>-1.5</v>
      </c>
      <c r="U45" s="202">
        <f t="shared" si="88"/>
        <v>2.2</v>
      </c>
      <c r="V45" s="202">
        <f t="shared" si="88"/>
        <v>0.7000000000000002</v>
      </c>
      <c r="W45" s="202">
        <f t="shared" si="88"/>
        <v>-2.4000000000000004</v>
      </c>
      <c r="X45" s="202">
        <f t="shared" si="88"/>
        <v>-1.7</v>
      </c>
      <c r="Y45" s="236">
        <f t="shared" si="88"/>
        <v>0.5</v>
      </c>
      <c r="Z45" s="236">
        <f t="shared" si="88"/>
        <v>1.3</v>
      </c>
      <c r="AA45" s="236">
        <f t="shared" si="88"/>
        <v>1.8</v>
      </c>
      <c r="AB45" s="236">
        <f t="shared" si="88"/>
        <v>1.5999999999999999</v>
      </c>
      <c r="AC45" s="236">
        <f t="shared" si="88"/>
        <v>3.4</v>
      </c>
      <c r="AD45" s="236">
        <f t="shared" si="88"/>
        <v>0.3999999999999999</v>
      </c>
      <c r="AE45" s="236">
        <f t="shared" si="88"/>
        <v>3.8</v>
      </c>
      <c r="AF45" s="202">
        <f t="shared" si="88"/>
        <v>-1.5</v>
      </c>
      <c r="AG45" s="202"/>
      <c r="AH45" s="237"/>
      <c r="AI45" s="202"/>
      <c r="AJ45" s="237"/>
      <c r="AK45" s="202"/>
      <c r="AL45" s="237"/>
    </row>
    <row r="46" spans="1:38" s="53" customFormat="1" ht="14.5" customHeight="1">
      <c r="A46" s="56"/>
      <c r="B46" s="57"/>
      <c r="C46" s="200" t="s">
        <v>161</v>
      </c>
      <c r="D46" s="222"/>
      <c r="E46" s="222"/>
      <c r="F46" s="222"/>
      <c r="G46" s="222"/>
      <c r="H46" s="222"/>
      <c r="I46" s="222"/>
      <c r="J46" s="202">
        <f t="shared" si="89"/>
        <v>0</v>
      </c>
      <c r="K46" s="236">
        <f t="shared" si="88"/>
        <v>0</v>
      </c>
      <c r="L46" s="236">
        <f t="shared" si="88"/>
        <v>0</v>
      </c>
      <c r="M46" s="236">
        <f t="shared" si="88"/>
        <v>0</v>
      </c>
      <c r="N46" s="236">
        <f t="shared" si="88"/>
        <v>0</v>
      </c>
      <c r="O46" s="236">
        <f t="shared" si="88"/>
        <v>0</v>
      </c>
      <c r="P46" s="236">
        <f t="shared" si="88"/>
        <v>0</v>
      </c>
      <c r="Q46" s="236">
        <f t="shared" si="88"/>
        <v>0</v>
      </c>
      <c r="R46" s="202">
        <f t="shared" si="88"/>
        <v>16.6</v>
      </c>
      <c r="S46" s="202">
        <f t="shared" si="88"/>
        <v>-9.500000000000002</v>
      </c>
      <c r="T46" s="202">
        <f t="shared" si="88"/>
        <v>7.1</v>
      </c>
      <c r="U46" s="202">
        <f t="shared" si="88"/>
        <v>25.799999999999997</v>
      </c>
      <c r="V46" s="202">
        <f t="shared" si="88"/>
        <v>32.9</v>
      </c>
      <c r="W46" s="202">
        <f t="shared" si="88"/>
        <v>7.5</v>
      </c>
      <c r="X46" s="202">
        <f t="shared" si="88"/>
        <v>40.4</v>
      </c>
      <c r="Y46" s="236">
        <f t="shared" si="88"/>
        <v>9.7</v>
      </c>
      <c r="Z46" s="236">
        <f t="shared" si="88"/>
        <v>21.3</v>
      </c>
      <c r="AA46" s="236">
        <f t="shared" si="88"/>
        <v>31</v>
      </c>
      <c r="AB46" s="236">
        <f t="shared" si="88"/>
        <v>20.4</v>
      </c>
      <c r="AC46" s="236">
        <f t="shared" si="88"/>
        <v>51.4</v>
      </c>
      <c r="AD46" s="236">
        <f t="shared" si="88"/>
        <v>10.899999999999999</v>
      </c>
      <c r="AE46" s="236">
        <f t="shared" si="88"/>
        <v>62.3</v>
      </c>
      <c r="AF46" s="202">
        <f t="shared" si="88"/>
        <v>18.5</v>
      </c>
      <c r="AG46" s="248"/>
      <c r="AH46" s="249"/>
      <c r="AI46" s="248"/>
      <c r="AJ46" s="249"/>
      <c r="AK46" s="248"/>
      <c r="AL46" s="249"/>
    </row>
    <row r="47" spans="1:38" ht="5" customHeight="1">
      <c r="A47" s="47"/>
      <c r="B47" s="51"/>
      <c r="C47" s="203"/>
      <c r="D47" s="244"/>
      <c r="E47" s="244"/>
      <c r="F47" s="244"/>
      <c r="G47" s="245"/>
      <c r="H47" s="245"/>
      <c r="I47" s="245"/>
      <c r="J47" s="250"/>
      <c r="K47" s="251"/>
      <c r="L47" s="247"/>
      <c r="M47" s="251"/>
      <c r="N47" s="247"/>
      <c r="O47" s="251"/>
      <c r="P47" s="247"/>
      <c r="Q47" s="251"/>
      <c r="R47" s="250"/>
      <c r="S47" s="246"/>
      <c r="T47" s="250"/>
      <c r="U47" s="246"/>
      <c r="V47" s="250"/>
      <c r="W47" s="246"/>
      <c r="X47" s="250"/>
      <c r="Y47" s="251"/>
      <c r="Z47" s="247"/>
      <c r="AA47" s="251"/>
      <c r="AB47" s="247"/>
      <c r="AC47" s="251"/>
      <c r="AD47" s="247"/>
      <c r="AE47" s="251"/>
      <c r="AF47" s="250"/>
      <c r="AG47" s="246"/>
      <c r="AH47" s="250"/>
      <c r="AI47" s="246"/>
      <c r="AJ47" s="250"/>
      <c r="AK47" s="246"/>
      <c r="AL47" s="250"/>
    </row>
    <row r="48" spans="1:38" s="53" customFormat="1" ht="14.5" customHeight="1">
      <c r="A48" s="56"/>
      <c r="B48" s="57"/>
      <c r="C48" s="58" t="s">
        <v>19</v>
      </c>
      <c r="D48" s="222"/>
      <c r="E48" s="222"/>
      <c r="F48" s="222"/>
      <c r="G48" s="222"/>
      <c r="H48" s="222"/>
      <c r="I48" s="222"/>
      <c r="J48" s="237">
        <v>-0.6</v>
      </c>
      <c r="K48" s="238">
        <v>-0.5</v>
      </c>
      <c r="L48" s="236">
        <f t="shared" si="0"/>
        <v>-0.7</v>
      </c>
      <c r="M48" s="238">
        <v>-1.2</v>
      </c>
      <c r="N48" s="236">
        <f t="shared" si="1"/>
        <v>-0.40000000000000013</v>
      </c>
      <c r="O48" s="238">
        <v>-1.6</v>
      </c>
      <c r="P48" s="236">
        <f t="shared" si="2"/>
        <v>-0.7999999999999998</v>
      </c>
      <c r="Q48" s="238">
        <v>-2.4</v>
      </c>
      <c r="R48" s="237">
        <v>-1.4</v>
      </c>
      <c r="S48" s="202">
        <f t="shared" si="35"/>
        <v>0.5999999999999999</v>
      </c>
      <c r="T48" s="237">
        <v>-0.8</v>
      </c>
      <c r="U48" s="202">
        <f t="shared" si="3"/>
        <v>-1.5999999999999999</v>
      </c>
      <c r="V48" s="237">
        <v>-2.4</v>
      </c>
      <c r="W48" s="202">
        <f t="shared" si="4"/>
        <v>-52.1</v>
      </c>
      <c r="X48" s="237">
        <v>-54.5</v>
      </c>
      <c r="Y48" s="238">
        <v>-2.8</v>
      </c>
      <c r="Z48" s="236">
        <f t="shared" si="5"/>
        <v>-8.3</v>
      </c>
      <c r="AA48" s="238">
        <v>-11.1</v>
      </c>
      <c r="AB48" s="236">
        <f t="shared" si="6"/>
        <v>-5.9</v>
      </c>
      <c r="AC48" s="238">
        <v>-17</v>
      </c>
      <c r="AD48" s="236">
        <f t="shared" si="7"/>
        <v>-4.300000000000001</v>
      </c>
      <c r="AE48" s="238">
        <v>-21.3</v>
      </c>
      <c r="AF48" s="237">
        <v>-2.4</v>
      </c>
      <c r="AG48" s="202"/>
      <c r="AH48" s="237"/>
      <c r="AI48" s="202"/>
      <c r="AJ48" s="237"/>
      <c r="AK48" s="202"/>
      <c r="AL48" s="237"/>
    </row>
    <row r="49" spans="1:38" s="34" customFormat="1" ht="14.5" customHeight="1" hidden="1">
      <c r="A49" s="206"/>
      <c r="B49" s="207"/>
      <c r="C49" s="76" t="s">
        <v>20</v>
      </c>
      <c r="D49" s="253"/>
      <c r="E49" s="253"/>
      <c r="F49" s="253"/>
      <c r="G49" s="253"/>
      <c r="H49" s="253"/>
      <c r="I49" s="253"/>
      <c r="J49" s="254">
        <v>0</v>
      </c>
      <c r="K49" s="255">
        <v>0</v>
      </c>
      <c r="L49" s="255">
        <f t="shared" si="0"/>
        <v>0</v>
      </c>
      <c r="M49" s="255">
        <v>0</v>
      </c>
      <c r="N49" s="255">
        <f t="shared" si="1"/>
        <v>0</v>
      </c>
      <c r="O49" s="255">
        <v>0</v>
      </c>
      <c r="P49" s="255">
        <f t="shared" si="2"/>
        <v>0</v>
      </c>
      <c r="Q49" s="255">
        <v>0</v>
      </c>
      <c r="R49" s="254">
        <v>1.1</v>
      </c>
      <c r="S49" s="254">
        <f t="shared" si="35"/>
        <v>0</v>
      </c>
      <c r="T49" s="254">
        <v>1.1</v>
      </c>
      <c r="U49" s="254">
        <f t="shared" si="3"/>
        <v>0</v>
      </c>
      <c r="V49" s="254">
        <v>1.1</v>
      </c>
      <c r="W49" s="254">
        <f t="shared" si="4"/>
        <v>0</v>
      </c>
      <c r="X49" s="254">
        <v>1.1</v>
      </c>
      <c r="Y49" s="255">
        <v>0</v>
      </c>
      <c r="Z49" s="255">
        <f t="shared" si="5"/>
        <v>0</v>
      </c>
      <c r="AA49" s="255">
        <v>0</v>
      </c>
      <c r="AB49" s="255">
        <f t="shared" si="6"/>
        <v>0</v>
      </c>
      <c r="AC49" s="255">
        <v>0</v>
      </c>
      <c r="AD49" s="255">
        <f t="shared" si="7"/>
        <v>0</v>
      </c>
      <c r="AE49" s="255">
        <v>0</v>
      </c>
      <c r="AF49" s="254">
        <v>0</v>
      </c>
      <c r="AG49" s="254"/>
      <c r="AH49" s="254"/>
      <c r="AI49" s="254"/>
      <c r="AJ49" s="254"/>
      <c r="AK49" s="254"/>
      <c r="AL49" s="254"/>
    </row>
    <row r="50" spans="1:38" s="53" customFormat="1" ht="14.5" customHeight="1">
      <c r="A50" s="56"/>
      <c r="B50" s="57"/>
      <c r="C50" s="209" t="s">
        <v>32</v>
      </c>
      <c r="D50" s="256"/>
      <c r="E50" s="256"/>
      <c r="F50" s="256"/>
      <c r="G50" s="256"/>
      <c r="H50" s="256"/>
      <c r="I50" s="256"/>
      <c r="J50" s="140">
        <f>J40+J48</f>
        <v>30.400000000000006</v>
      </c>
      <c r="K50" s="131">
        <f>K40+K48</f>
        <v>6.800000000000006</v>
      </c>
      <c r="L50" s="131">
        <f aca="true" t="shared" si="90" ref="L50:AF50">L40+L48</f>
        <v>8.299999999999999</v>
      </c>
      <c r="M50" s="131">
        <f t="shared" si="90"/>
        <v>15.10000000000002</v>
      </c>
      <c r="N50" s="131">
        <f t="shared" si="90"/>
        <v>12.699999999999994</v>
      </c>
      <c r="O50" s="131">
        <f t="shared" si="90"/>
        <v>27.80000000000001</v>
      </c>
      <c r="P50" s="131">
        <f t="shared" si="90"/>
        <v>0.09999999999998099</v>
      </c>
      <c r="Q50" s="131">
        <f t="shared" si="90"/>
        <v>27.89999999999997</v>
      </c>
      <c r="R50" s="140">
        <f t="shared" si="90"/>
        <v>24.799999999999997</v>
      </c>
      <c r="S50" s="140">
        <f t="shared" si="90"/>
        <v>-2.6000000000000103</v>
      </c>
      <c r="T50" s="140">
        <f t="shared" si="90"/>
        <v>22.20000000000002</v>
      </c>
      <c r="U50" s="140">
        <f t="shared" si="90"/>
        <v>36.60000000000002</v>
      </c>
      <c r="V50" s="140">
        <f t="shared" si="90"/>
        <v>58.8</v>
      </c>
      <c r="W50" s="140">
        <f t="shared" si="90"/>
        <v>-46.50000000000003</v>
      </c>
      <c r="X50" s="140">
        <f t="shared" si="90"/>
        <v>12.299999999999955</v>
      </c>
      <c r="Y50" s="131">
        <f t="shared" si="90"/>
        <v>13.100000000000005</v>
      </c>
      <c r="Z50" s="131">
        <f t="shared" si="90"/>
        <v>13.200000000000014</v>
      </c>
      <c r="AA50" s="131">
        <f t="shared" si="90"/>
        <v>26.30000000000002</v>
      </c>
      <c r="AB50" s="131">
        <f t="shared" si="90"/>
        <v>30.9</v>
      </c>
      <c r="AC50" s="131">
        <f t="shared" si="90"/>
        <v>57.19999999999999</v>
      </c>
      <c r="AD50" s="131">
        <f t="shared" si="90"/>
        <v>7.499999999999989</v>
      </c>
      <c r="AE50" s="131">
        <f t="shared" si="90"/>
        <v>64.70000000000007</v>
      </c>
      <c r="AF50" s="140">
        <f t="shared" si="90"/>
        <v>20.799999999999994</v>
      </c>
      <c r="AG50" s="140"/>
      <c r="AH50" s="140"/>
      <c r="AI50" s="140"/>
      <c r="AJ50" s="140"/>
      <c r="AK50" s="140"/>
      <c r="AL50" s="140"/>
    </row>
    <row r="51" spans="1:38" s="53" customFormat="1" ht="14.5" customHeight="1">
      <c r="A51" s="56"/>
      <c r="B51" s="57"/>
      <c r="C51" s="58" t="s">
        <v>21</v>
      </c>
      <c r="D51" s="222"/>
      <c r="E51" s="222"/>
      <c r="F51" s="222"/>
      <c r="G51" s="222"/>
      <c r="H51" s="222"/>
      <c r="I51" s="222"/>
      <c r="J51" s="237">
        <v>-7.7</v>
      </c>
      <c r="K51" s="238">
        <v>-1.7</v>
      </c>
      <c r="L51" s="236">
        <f t="shared" si="0"/>
        <v>-2.3999999999999995</v>
      </c>
      <c r="M51" s="238">
        <v>-4.1</v>
      </c>
      <c r="N51" s="236">
        <f t="shared" si="1"/>
        <v>-2.9000000000000004</v>
      </c>
      <c r="O51" s="238">
        <v>-7</v>
      </c>
      <c r="P51" s="236">
        <f t="shared" si="2"/>
        <v>2</v>
      </c>
      <c r="Q51" s="238">
        <v>-5</v>
      </c>
      <c r="R51" s="237">
        <v>-6.5</v>
      </c>
      <c r="S51" s="202">
        <f t="shared" si="35"/>
        <v>2.7</v>
      </c>
      <c r="T51" s="237">
        <v>-3.8</v>
      </c>
      <c r="U51" s="202">
        <f t="shared" si="3"/>
        <v>-10.7</v>
      </c>
      <c r="V51" s="237">
        <v>-14.5</v>
      </c>
      <c r="W51" s="202">
        <f t="shared" si="4"/>
        <v>-0.09999999999999964</v>
      </c>
      <c r="X51" s="237">
        <v>-14.6</v>
      </c>
      <c r="Y51" s="238">
        <v>-2.1</v>
      </c>
      <c r="Z51" s="236">
        <f t="shared" si="5"/>
        <v>-3.9999999999999996</v>
      </c>
      <c r="AA51" s="238">
        <v>-6.1</v>
      </c>
      <c r="AB51" s="236">
        <f t="shared" si="6"/>
        <v>-8.700000000000001</v>
      </c>
      <c r="AC51" s="238">
        <v>-14.8</v>
      </c>
      <c r="AD51" s="236">
        <f t="shared" si="7"/>
        <v>-4.300000000000001</v>
      </c>
      <c r="AE51" s="238">
        <v>-19.1</v>
      </c>
      <c r="AF51" s="237">
        <v>-5.3</v>
      </c>
      <c r="AG51" s="202"/>
      <c r="AH51" s="237"/>
      <c r="AI51" s="202"/>
      <c r="AJ51" s="237"/>
      <c r="AK51" s="202"/>
      <c r="AL51" s="237"/>
    </row>
    <row r="52" spans="1:38" s="53" customFormat="1" ht="14.5" customHeight="1">
      <c r="A52" s="56"/>
      <c r="B52" s="57"/>
      <c r="C52" s="60" t="s">
        <v>158</v>
      </c>
      <c r="D52" s="239"/>
      <c r="E52" s="239"/>
      <c r="F52" s="239"/>
      <c r="G52" s="239"/>
      <c r="H52" s="239"/>
      <c r="I52" s="239"/>
      <c r="J52" s="61">
        <f>J50+J51</f>
        <v>22.700000000000006</v>
      </c>
      <c r="K52" s="62">
        <f>K50+K51</f>
        <v>5.100000000000006</v>
      </c>
      <c r="L52" s="62">
        <f>L50+L51</f>
        <v>5.8999999999999995</v>
      </c>
      <c r="M52" s="62">
        <f aca="true" t="shared" si="91" ref="M52:Q52">M50+M51</f>
        <v>11.00000000000002</v>
      </c>
      <c r="N52" s="62">
        <f t="shared" si="91"/>
        <v>9.799999999999994</v>
      </c>
      <c r="O52" s="62">
        <f t="shared" si="91"/>
        <v>20.80000000000001</v>
      </c>
      <c r="P52" s="62">
        <f t="shared" si="91"/>
        <v>2.099999999999981</v>
      </c>
      <c r="Q52" s="62">
        <f t="shared" si="91"/>
        <v>22.89999999999997</v>
      </c>
      <c r="R52" s="61">
        <f aca="true" t="shared" si="92" ref="R52">R50+R51</f>
        <v>18.299999999999997</v>
      </c>
      <c r="S52" s="61">
        <f aca="true" t="shared" si="93" ref="S52">S50+S51</f>
        <v>0.09999999999998987</v>
      </c>
      <c r="T52" s="61">
        <f aca="true" t="shared" si="94" ref="T52">T50+T51</f>
        <v>18.40000000000002</v>
      </c>
      <c r="U52" s="61">
        <f aca="true" t="shared" si="95" ref="U52">U50+U51</f>
        <v>25.900000000000023</v>
      </c>
      <c r="V52" s="61">
        <f aca="true" t="shared" si="96" ref="V52">V50+V51</f>
        <v>44.3</v>
      </c>
      <c r="W52" s="61">
        <f aca="true" t="shared" si="97" ref="W52">W50+W51</f>
        <v>-46.60000000000003</v>
      </c>
      <c r="X52" s="61">
        <f aca="true" t="shared" si="98" ref="X52">X50+X51</f>
        <v>-2.300000000000045</v>
      </c>
      <c r="Y52" s="62">
        <f aca="true" t="shared" si="99" ref="Y52">Y50+Y51</f>
        <v>11.000000000000005</v>
      </c>
      <c r="Z52" s="62">
        <f aca="true" t="shared" si="100" ref="Z52">Z50+Z51</f>
        <v>9.200000000000014</v>
      </c>
      <c r="AA52" s="62">
        <f aca="true" t="shared" si="101" ref="AA52">AA50+AA51</f>
        <v>20.200000000000017</v>
      </c>
      <c r="AB52" s="62">
        <f aca="true" t="shared" si="102" ref="AB52">AB50+AB51</f>
        <v>22.199999999999996</v>
      </c>
      <c r="AC52" s="62">
        <f aca="true" t="shared" si="103" ref="AC52">AC50+AC51</f>
        <v>42.39999999999999</v>
      </c>
      <c r="AD52" s="62">
        <f aca="true" t="shared" si="104" ref="AD52">AD50+AD51</f>
        <v>3.1999999999999886</v>
      </c>
      <c r="AE52" s="62">
        <f aca="true" t="shared" si="105" ref="AE52">AE50+AE51</f>
        <v>45.60000000000007</v>
      </c>
      <c r="AF52" s="61">
        <f aca="true" t="shared" si="106" ref="AF52">AF50+AF51</f>
        <v>15.499999999999993</v>
      </c>
      <c r="AG52" s="61"/>
      <c r="AH52" s="61"/>
      <c r="AI52" s="61"/>
      <c r="AJ52" s="61"/>
      <c r="AK52" s="61"/>
      <c r="AL52" s="61"/>
    </row>
    <row r="53" spans="1:38" s="53" customFormat="1" ht="14.5" customHeight="1">
      <c r="A53" s="56"/>
      <c r="B53" s="57"/>
      <c r="C53" s="58" t="s">
        <v>22</v>
      </c>
      <c r="D53" s="222"/>
      <c r="E53" s="222"/>
      <c r="F53" s="222"/>
      <c r="G53" s="222"/>
      <c r="H53" s="222"/>
      <c r="I53" s="222"/>
      <c r="J53" s="202">
        <f>J75/1000</f>
        <v>5.882</v>
      </c>
      <c r="K53" s="236">
        <f aca="true" t="shared" si="107" ref="K53:AF53">K75/1000</f>
        <v>1.143</v>
      </c>
      <c r="L53" s="236">
        <f t="shared" si="107"/>
        <v>2.478</v>
      </c>
      <c r="M53" s="236">
        <f t="shared" si="107"/>
        <v>3.621</v>
      </c>
      <c r="N53" s="236">
        <f t="shared" si="107"/>
        <v>0.09</v>
      </c>
      <c r="O53" s="236">
        <f t="shared" si="107"/>
        <v>3.711</v>
      </c>
      <c r="P53" s="236">
        <f t="shared" si="107"/>
        <v>4.336</v>
      </c>
      <c r="Q53" s="236">
        <f t="shared" si="107"/>
        <v>8.047</v>
      </c>
      <c r="R53" s="202">
        <f t="shared" si="107"/>
        <v>-7.1</v>
      </c>
      <c r="S53" s="202">
        <f t="shared" si="107"/>
        <v>-11.033</v>
      </c>
      <c r="T53" s="202">
        <f t="shared" si="107"/>
        <v>-18.133</v>
      </c>
      <c r="U53" s="202">
        <f t="shared" si="107"/>
        <v>-0.322</v>
      </c>
      <c r="V53" s="202">
        <f t="shared" si="107"/>
        <v>-18.455</v>
      </c>
      <c r="W53" s="202">
        <f t="shared" si="107"/>
        <v>14.806</v>
      </c>
      <c r="X53" s="202">
        <f t="shared" si="107"/>
        <v>-3.649</v>
      </c>
      <c r="Y53" s="236">
        <f t="shared" si="107"/>
        <v>-12.914</v>
      </c>
      <c r="Z53" s="236">
        <f t="shared" si="107"/>
        <v>-14.826</v>
      </c>
      <c r="AA53" s="236">
        <f t="shared" si="107"/>
        <v>-27.74</v>
      </c>
      <c r="AB53" s="236">
        <f t="shared" si="107"/>
        <v>14.04</v>
      </c>
      <c r="AC53" s="236">
        <f t="shared" si="107"/>
        <v>-13.7</v>
      </c>
      <c r="AD53" s="236">
        <f t="shared" si="107"/>
        <v>18.772</v>
      </c>
      <c r="AE53" s="236">
        <f t="shared" si="107"/>
        <v>5.072</v>
      </c>
      <c r="AF53" s="202">
        <f t="shared" si="107"/>
        <v>-13.186</v>
      </c>
      <c r="AG53" s="202"/>
      <c r="AH53" s="237"/>
      <c r="AI53" s="202"/>
      <c r="AJ53" s="237"/>
      <c r="AK53" s="202"/>
      <c r="AL53" s="237"/>
    </row>
    <row r="54" spans="1:38" s="53" customFormat="1" ht="14.5" customHeight="1">
      <c r="A54" s="56"/>
      <c r="B54" s="57"/>
      <c r="C54" s="209" t="s">
        <v>23</v>
      </c>
      <c r="D54" s="256"/>
      <c r="E54" s="256"/>
      <c r="F54" s="256"/>
      <c r="G54" s="256"/>
      <c r="H54" s="256"/>
      <c r="I54" s="256"/>
      <c r="J54" s="140">
        <f>SUM(J52:J53)</f>
        <v>28.582000000000008</v>
      </c>
      <c r="K54" s="131">
        <f>SUM(K52:K53)</f>
        <v>6.243000000000006</v>
      </c>
      <c r="L54" s="131">
        <f aca="true" t="shared" si="108" ref="L54:R54">SUM(L52:L53)</f>
        <v>8.378</v>
      </c>
      <c r="M54" s="131">
        <f t="shared" si="108"/>
        <v>14.62100000000002</v>
      </c>
      <c r="N54" s="131">
        <f t="shared" si="108"/>
        <v>9.889999999999993</v>
      </c>
      <c r="O54" s="131">
        <f t="shared" si="108"/>
        <v>24.51100000000001</v>
      </c>
      <c r="P54" s="131">
        <f t="shared" si="108"/>
        <v>6.435999999999981</v>
      </c>
      <c r="Q54" s="131">
        <f t="shared" si="108"/>
        <v>30.94699999999997</v>
      </c>
      <c r="R54" s="140">
        <f t="shared" si="108"/>
        <v>11.199999999999998</v>
      </c>
      <c r="S54" s="140">
        <f aca="true" t="shared" si="109" ref="S54">SUM(S52:S53)</f>
        <v>-10.93300000000001</v>
      </c>
      <c r="T54" s="140">
        <f aca="true" t="shared" si="110" ref="T54">SUM(T52:T53)</f>
        <v>0.2670000000000208</v>
      </c>
      <c r="U54" s="140">
        <f aca="true" t="shared" si="111" ref="U54">SUM(U52:U53)</f>
        <v>25.578000000000024</v>
      </c>
      <c r="V54" s="140">
        <f aca="true" t="shared" si="112" ref="V54">SUM(V52:V53)</f>
        <v>25.845</v>
      </c>
      <c r="W54" s="140">
        <f aca="true" t="shared" si="113" ref="W54">SUM(W52:W53)</f>
        <v>-31.794000000000032</v>
      </c>
      <c r="X54" s="140">
        <f aca="true" t="shared" si="114" ref="X54:Y54">SUM(X52:X53)</f>
        <v>-5.949000000000045</v>
      </c>
      <c r="Y54" s="131">
        <f t="shared" si="114"/>
        <v>-1.9139999999999944</v>
      </c>
      <c r="Z54" s="131">
        <f aca="true" t="shared" si="115" ref="Z54">SUM(Z52:Z53)</f>
        <v>-5.625999999999987</v>
      </c>
      <c r="AA54" s="131">
        <f aca="true" t="shared" si="116" ref="AA54">SUM(AA52:AA53)</f>
        <v>-7.539999999999981</v>
      </c>
      <c r="AB54" s="131">
        <f aca="true" t="shared" si="117" ref="AB54">SUM(AB52:AB53)</f>
        <v>36.239999999999995</v>
      </c>
      <c r="AC54" s="131">
        <f aca="true" t="shared" si="118" ref="AC54">SUM(AC52:AC53)</f>
        <v>28.699999999999992</v>
      </c>
      <c r="AD54" s="131">
        <f aca="true" t="shared" si="119" ref="AD54">SUM(AD52:AD53)</f>
        <v>21.971999999999987</v>
      </c>
      <c r="AE54" s="131">
        <f aca="true" t="shared" si="120" ref="AE54:AF54">SUM(AE52:AE53)</f>
        <v>50.672000000000075</v>
      </c>
      <c r="AF54" s="140">
        <f t="shared" si="120"/>
        <v>2.313999999999993</v>
      </c>
      <c r="AG54" s="140"/>
      <c r="AH54" s="140"/>
      <c r="AI54" s="140"/>
      <c r="AJ54" s="140"/>
      <c r="AK54" s="140"/>
      <c r="AL54" s="140"/>
    </row>
    <row r="55" spans="1:38" s="53" customFormat="1" ht="14.5" customHeight="1">
      <c r="A55" s="56"/>
      <c r="B55" s="57"/>
      <c r="C55" s="58" t="s">
        <v>24</v>
      </c>
      <c r="D55" s="222"/>
      <c r="E55" s="222"/>
      <c r="F55" s="222"/>
      <c r="G55" s="222"/>
      <c r="H55" s="222"/>
      <c r="I55" s="222"/>
      <c r="J55" s="237">
        <v>-0.1</v>
      </c>
      <c r="K55" s="238">
        <v>0.4</v>
      </c>
      <c r="L55" s="236">
        <f t="shared" si="0"/>
        <v>-0.2</v>
      </c>
      <c r="M55" s="238">
        <v>0.2</v>
      </c>
      <c r="N55" s="236">
        <f t="shared" si="1"/>
        <v>-0.8</v>
      </c>
      <c r="O55" s="238">
        <v>-0.6000000000000001</v>
      </c>
      <c r="P55" s="236">
        <f t="shared" si="2"/>
        <v>0</v>
      </c>
      <c r="Q55" s="238">
        <v>-0.6</v>
      </c>
      <c r="R55" s="237">
        <v>0.4</v>
      </c>
      <c r="S55" s="202">
        <f t="shared" si="35"/>
        <v>-0.4</v>
      </c>
      <c r="T55" s="237">
        <v>0</v>
      </c>
      <c r="U55" s="202">
        <f t="shared" si="3"/>
        <v>-1.6</v>
      </c>
      <c r="V55" s="237">
        <v>-1.6</v>
      </c>
      <c r="W55" s="202">
        <f t="shared" si="4"/>
        <v>1.1</v>
      </c>
      <c r="X55" s="237">
        <v>-0.5</v>
      </c>
      <c r="Y55" s="238">
        <v>-0.6</v>
      </c>
      <c r="Z55" s="236">
        <f t="shared" si="5"/>
        <v>-1.2999999999999998</v>
      </c>
      <c r="AA55" s="238">
        <v>-1.9</v>
      </c>
      <c r="AB55" s="236">
        <f t="shared" si="6"/>
        <v>-1.3000000000000003</v>
      </c>
      <c r="AC55" s="238">
        <v>-3.2</v>
      </c>
      <c r="AD55" s="236">
        <f t="shared" si="7"/>
        <v>0.9000000000000004</v>
      </c>
      <c r="AE55" s="238">
        <v>-2.3</v>
      </c>
      <c r="AF55" s="237">
        <v>0.7</v>
      </c>
      <c r="AG55" s="202"/>
      <c r="AH55" s="202"/>
      <c r="AI55" s="202"/>
      <c r="AJ55" s="202"/>
      <c r="AK55" s="202"/>
      <c r="AL55" s="202"/>
    </row>
    <row r="56" spans="1:38" s="53" customFormat="1" ht="14.5" customHeight="1">
      <c r="A56" s="56"/>
      <c r="B56" s="193"/>
      <c r="C56" s="60" t="s">
        <v>25</v>
      </c>
      <c r="D56" s="239"/>
      <c r="E56" s="239"/>
      <c r="F56" s="239"/>
      <c r="G56" s="239"/>
      <c r="H56" s="239"/>
      <c r="I56" s="239"/>
      <c r="J56" s="61">
        <f>SUM(J54:J55)</f>
        <v>28.482000000000006</v>
      </c>
      <c r="K56" s="62">
        <f>SUM(K54:K55)</f>
        <v>6.643000000000006</v>
      </c>
      <c r="L56" s="62">
        <f aca="true" t="shared" si="121" ref="L56:Q56">SUM(L54:L55)</f>
        <v>8.178</v>
      </c>
      <c r="M56" s="62">
        <f t="shared" si="121"/>
        <v>14.82100000000002</v>
      </c>
      <c r="N56" s="62">
        <f t="shared" si="121"/>
        <v>9.089999999999993</v>
      </c>
      <c r="O56" s="62">
        <f t="shared" si="121"/>
        <v>23.91100000000001</v>
      </c>
      <c r="P56" s="62">
        <f t="shared" si="121"/>
        <v>6.435999999999981</v>
      </c>
      <c r="Q56" s="62">
        <f t="shared" si="121"/>
        <v>30.34699999999997</v>
      </c>
      <c r="R56" s="61">
        <f aca="true" t="shared" si="122" ref="R56">SUM(R54:R55)</f>
        <v>11.599999999999998</v>
      </c>
      <c r="S56" s="61">
        <f aca="true" t="shared" si="123" ref="S56">SUM(S54:S55)</f>
        <v>-11.33300000000001</v>
      </c>
      <c r="T56" s="61">
        <f aca="true" t="shared" si="124" ref="T56">SUM(T54:T55)</f>
        <v>0.2670000000000208</v>
      </c>
      <c r="U56" s="61">
        <f aca="true" t="shared" si="125" ref="U56">SUM(U54:U55)</f>
        <v>23.978000000000023</v>
      </c>
      <c r="V56" s="61">
        <f aca="true" t="shared" si="126" ref="V56">SUM(V54:V55)</f>
        <v>24.244999999999997</v>
      </c>
      <c r="W56" s="61">
        <f aca="true" t="shared" si="127" ref="W56">SUM(W54:W55)</f>
        <v>-30.69400000000003</v>
      </c>
      <c r="X56" s="61">
        <f aca="true" t="shared" si="128" ref="X56">SUM(X54:X55)</f>
        <v>-6.449000000000045</v>
      </c>
      <c r="Y56" s="62">
        <f aca="true" t="shared" si="129" ref="Y56">SUM(Y54:Y55)</f>
        <v>-2.5139999999999945</v>
      </c>
      <c r="Z56" s="62">
        <f aca="true" t="shared" si="130" ref="Z56">SUM(Z54:Z55)</f>
        <v>-6.925999999999987</v>
      </c>
      <c r="AA56" s="62">
        <f aca="true" t="shared" si="131" ref="AA56">SUM(AA54:AA55)</f>
        <v>-9.439999999999982</v>
      </c>
      <c r="AB56" s="62">
        <f aca="true" t="shared" si="132" ref="AB56">SUM(AB54:AB55)</f>
        <v>34.94</v>
      </c>
      <c r="AC56" s="62">
        <f aca="true" t="shared" si="133" ref="AC56">SUM(AC54:AC55)</f>
        <v>25.499999999999993</v>
      </c>
      <c r="AD56" s="62">
        <f aca="true" t="shared" si="134" ref="AD56">SUM(AD54:AD55)</f>
        <v>22.871999999999986</v>
      </c>
      <c r="AE56" s="62">
        <f aca="true" t="shared" si="135" ref="AE56">SUM(AE54:AE55)</f>
        <v>48.37200000000008</v>
      </c>
      <c r="AF56" s="61">
        <f aca="true" t="shared" si="136" ref="AF56">SUM(AF54:AF55)</f>
        <v>3.013999999999993</v>
      </c>
      <c r="AG56" s="61"/>
      <c r="AH56" s="61"/>
      <c r="AI56" s="61"/>
      <c r="AJ56" s="61"/>
      <c r="AK56" s="61"/>
      <c r="AL56" s="61"/>
    </row>
    <row r="57" spans="11:17" ht="15">
      <c r="K57" s="257"/>
      <c r="L57" s="257"/>
      <c r="M57" s="257"/>
      <c r="N57" s="257"/>
      <c r="O57" s="257"/>
      <c r="P57" s="257"/>
      <c r="Q57" s="257"/>
    </row>
    <row r="58" spans="11:17" ht="15">
      <c r="K58" s="257"/>
      <c r="L58" s="257"/>
      <c r="M58" s="257"/>
      <c r="N58" s="257"/>
      <c r="O58" s="257"/>
      <c r="P58" s="257"/>
      <c r="Q58" s="257"/>
    </row>
    <row r="59" spans="1:17" s="50" customFormat="1" ht="20" customHeight="1">
      <c r="A59" s="48"/>
      <c r="B59" s="84"/>
      <c r="C59" s="182" t="s">
        <v>156</v>
      </c>
      <c r="D59" s="49"/>
      <c r="E59" s="49"/>
      <c r="F59" s="49"/>
      <c r="G59" s="49"/>
      <c r="H59" s="49"/>
      <c r="I59" s="49"/>
      <c r="J59" s="49"/>
      <c r="K59" s="108"/>
      <c r="L59" s="108"/>
      <c r="M59" s="108"/>
      <c r="N59" s="108"/>
      <c r="O59" s="108"/>
      <c r="P59" s="108"/>
      <c r="Q59" s="108"/>
    </row>
    <row r="60" spans="1:38" s="183" customFormat="1" ht="15" thickBot="1">
      <c r="A60" s="48"/>
      <c r="B60" s="49"/>
      <c r="C60" s="190"/>
      <c r="D60" s="317">
        <v>2018</v>
      </c>
      <c r="E60" s="318"/>
      <c r="F60" s="318"/>
      <c r="G60" s="318"/>
      <c r="H60" s="318"/>
      <c r="I60" s="318"/>
      <c r="J60" s="319"/>
      <c r="K60" s="320">
        <v>2019</v>
      </c>
      <c r="L60" s="321"/>
      <c r="M60" s="321"/>
      <c r="N60" s="321"/>
      <c r="O60" s="321"/>
      <c r="P60" s="321"/>
      <c r="Q60" s="322"/>
      <c r="R60" s="317">
        <v>2020</v>
      </c>
      <c r="S60" s="318"/>
      <c r="T60" s="318"/>
      <c r="U60" s="318"/>
      <c r="V60" s="318"/>
      <c r="W60" s="318"/>
      <c r="X60" s="319"/>
      <c r="Y60" s="320">
        <v>2021</v>
      </c>
      <c r="Z60" s="321"/>
      <c r="AA60" s="321"/>
      <c r="AB60" s="321"/>
      <c r="AC60" s="321"/>
      <c r="AD60" s="321"/>
      <c r="AE60" s="322"/>
      <c r="AF60" s="317">
        <v>2022</v>
      </c>
      <c r="AG60" s="318"/>
      <c r="AH60" s="318"/>
      <c r="AI60" s="318"/>
      <c r="AJ60" s="318"/>
      <c r="AK60" s="318"/>
      <c r="AL60" s="319"/>
    </row>
    <row r="61" spans="3:38" ht="15" thickBot="1">
      <c r="C61" s="24" t="s">
        <v>230</v>
      </c>
      <c r="D61" s="17" t="s">
        <v>164</v>
      </c>
      <c r="E61" s="17" t="s">
        <v>165</v>
      </c>
      <c r="F61" s="17" t="s">
        <v>221</v>
      </c>
      <c r="G61" s="17" t="s">
        <v>166</v>
      </c>
      <c r="H61" s="17" t="s">
        <v>222</v>
      </c>
      <c r="I61" s="17" t="s">
        <v>167</v>
      </c>
      <c r="J61" s="17" t="s">
        <v>168</v>
      </c>
      <c r="K61" s="41" t="s">
        <v>164</v>
      </c>
      <c r="L61" s="178" t="s">
        <v>165</v>
      </c>
      <c r="M61" s="178" t="s">
        <v>221</v>
      </c>
      <c r="N61" s="41" t="s">
        <v>166</v>
      </c>
      <c r="O61" s="178" t="s">
        <v>222</v>
      </c>
      <c r="P61" s="178" t="s">
        <v>167</v>
      </c>
      <c r="Q61" s="41" t="s">
        <v>168</v>
      </c>
      <c r="R61" s="37" t="s">
        <v>164</v>
      </c>
      <c r="S61" s="38" t="s">
        <v>165</v>
      </c>
      <c r="T61" s="38" t="s">
        <v>221</v>
      </c>
      <c r="U61" s="37" t="s">
        <v>166</v>
      </c>
      <c r="V61" s="38" t="s">
        <v>222</v>
      </c>
      <c r="W61" s="38" t="s">
        <v>167</v>
      </c>
      <c r="X61" s="39" t="s">
        <v>168</v>
      </c>
      <c r="Y61" s="41" t="s">
        <v>164</v>
      </c>
      <c r="Z61" s="178" t="s">
        <v>165</v>
      </c>
      <c r="AA61" s="178" t="s">
        <v>221</v>
      </c>
      <c r="AB61" s="41" t="s">
        <v>166</v>
      </c>
      <c r="AC61" s="178" t="s">
        <v>222</v>
      </c>
      <c r="AD61" s="178" t="s">
        <v>167</v>
      </c>
      <c r="AE61" s="41" t="s">
        <v>168</v>
      </c>
      <c r="AF61" s="17" t="s">
        <v>164</v>
      </c>
      <c r="AG61" s="17" t="s">
        <v>165</v>
      </c>
      <c r="AH61" s="17" t="s">
        <v>221</v>
      </c>
      <c r="AI61" s="17" t="s">
        <v>166</v>
      </c>
      <c r="AJ61" s="17" t="s">
        <v>222</v>
      </c>
      <c r="AK61" s="17" t="s">
        <v>167</v>
      </c>
      <c r="AL61" s="17" t="s">
        <v>168</v>
      </c>
    </row>
    <row r="62" spans="1:31" s="118" customFormat="1" ht="5" customHeight="1">
      <c r="A62" s="116"/>
      <c r="B62" s="110"/>
      <c r="C62" s="117"/>
      <c r="D62" s="231"/>
      <c r="E62" s="231"/>
      <c r="F62" s="231"/>
      <c r="G62" s="232"/>
      <c r="H62" s="232"/>
      <c r="I62" s="232"/>
      <c r="J62" s="258"/>
      <c r="K62" s="233"/>
      <c r="L62" s="233"/>
      <c r="M62" s="233"/>
      <c r="N62" s="259"/>
      <c r="O62" s="259"/>
      <c r="P62" s="259"/>
      <c r="Q62" s="259"/>
      <c r="R62" s="231"/>
      <c r="S62" s="231"/>
      <c r="T62" s="231"/>
      <c r="U62" s="232"/>
      <c r="V62" s="232"/>
      <c r="W62" s="232"/>
      <c r="X62" s="258"/>
      <c r="Y62" s="55"/>
      <c r="Z62" s="55"/>
      <c r="AA62" s="55"/>
      <c r="AB62" s="55"/>
      <c r="AC62" s="55"/>
      <c r="AD62" s="55"/>
      <c r="AE62" s="55"/>
    </row>
    <row r="63" spans="3:38" ht="15">
      <c r="C63" s="58" t="s">
        <v>287</v>
      </c>
      <c r="D63" s="260"/>
      <c r="E63" s="260"/>
      <c r="F63" s="260"/>
      <c r="G63" s="260"/>
      <c r="H63" s="260"/>
      <c r="I63" s="260"/>
      <c r="J63" s="262">
        <v>911</v>
      </c>
      <c r="K63" s="263">
        <v>-40</v>
      </c>
      <c r="L63" s="261">
        <f>M63-K63</f>
        <v>1186</v>
      </c>
      <c r="M63" s="288">
        <v>1146</v>
      </c>
      <c r="N63" s="261">
        <f>O63-M63</f>
        <v>-626</v>
      </c>
      <c r="O63" s="263">
        <v>520</v>
      </c>
      <c r="P63" s="261">
        <f>Q63-O63</f>
        <v>1078</v>
      </c>
      <c r="Q63" s="263">
        <v>1598</v>
      </c>
      <c r="R63" s="262">
        <v>-8325</v>
      </c>
      <c r="S63" s="211">
        <f>T63-R63</f>
        <v>-7602</v>
      </c>
      <c r="T63" s="262">
        <v>-15927</v>
      </c>
      <c r="U63" s="211">
        <f>V63-T63</f>
        <v>-2808</v>
      </c>
      <c r="V63" s="262">
        <v>-18735</v>
      </c>
      <c r="W63" s="211">
        <f>X63-V63</f>
        <v>14939</v>
      </c>
      <c r="X63" s="262">
        <v>-3796</v>
      </c>
      <c r="Y63" s="263">
        <v>-12777</v>
      </c>
      <c r="Z63" s="261">
        <f>AA63-Y63</f>
        <v>-13468</v>
      </c>
      <c r="AA63" s="288">
        <v>-26245</v>
      </c>
      <c r="AB63" s="261">
        <f>AC63-AA63</f>
        <v>13857</v>
      </c>
      <c r="AC63" s="263">
        <v>-12388</v>
      </c>
      <c r="AD63" s="261">
        <f>AE63-AC63</f>
        <v>12445</v>
      </c>
      <c r="AE63" s="263">
        <v>57</v>
      </c>
      <c r="AF63" s="262">
        <v>-15680</v>
      </c>
      <c r="AG63" s="211"/>
      <c r="AH63" s="211"/>
      <c r="AI63" s="211"/>
      <c r="AJ63" s="211"/>
      <c r="AK63" s="211"/>
      <c r="AL63" s="211"/>
    </row>
    <row r="64" spans="3:38" ht="15">
      <c r="C64" s="58" t="s">
        <v>288</v>
      </c>
      <c r="D64" s="260"/>
      <c r="E64" s="260"/>
      <c r="F64" s="260"/>
      <c r="G64" s="260"/>
      <c r="H64" s="260"/>
      <c r="I64" s="260"/>
      <c r="J64" s="262">
        <v>2792</v>
      </c>
      <c r="K64" s="263">
        <v>770</v>
      </c>
      <c r="L64" s="261">
        <f aca="true" t="shared" si="137" ref="L64:N74">M64-K64</f>
        <v>1151</v>
      </c>
      <c r="M64" s="288">
        <v>1921</v>
      </c>
      <c r="N64" s="261">
        <f t="shared" si="137"/>
        <v>563</v>
      </c>
      <c r="O64" s="263">
        <v>2484</v>
      </c>
      <c r="P64" s="261">
        <f aca="true" t="shared" si="138" ref="P64">Q64-O64</f>
        <v>893</v>
      </c>
      <c r="Q64" s="263">
        <v>3377</v>
      </c>
      <c r="R64" s="262">
        <v>737</v>
      </c>
      <c r="S64" s="211">
        <f aca="true" t="shared" si="139" ref="S64:U74">T64-R64</f>
        <v>476</v>
      </c>
      <c r="T64" s="262">
        <v>1213</v>
      </c>
      <c r="U64" s="211">
        <f t="shared" si="139"/>
        <v>511</v>
      </c>
      <c r="V64" s="262">
        <v>1724</v>
      </c>
      <c r="W64" s="211">
        <f aca="true" t="shared" si="140" ref="W64">X64-V64</f>
        <v>844</v>
      </c>
      <c r="X64" s="262">
        <v>2568</v>
      </c>
      <c r="Y64" s="263">
        <v>516</v>
      </c>
      <c r="Z64" s="261">
        <f aca="true" t="shared" si="141" ref="Z64:AB64">AA64-Y64</f>
        <v>405</v>
      </c>
      <c r="AA64" s="288">
        <v>921</v>
      </c>
      <c r="AB64" s="261">
        <f t="shared" si="141"/>
        <v>292</v>
      </c>
      <c r="AC64" s="263">
        <v>1213</v>
      </c>
      <c r="AD64" s="261">
        <f aca="true" t="shared" si="142" ref="AD64">AE64-AC64</f>
        <v>855</v>
      </c>
      <c r="AE64" s="263">
        <v>2068</v>
      </c>
      <c r="AF64" s="262">
        <v>705</v>
      </c>
      <c r="AG64" s="211"/>
      <c r="AH64" s="211"/>
      <c r="AI64" s="211"/>
      <c r="AJ64" s="211"/>
      <c r="AK64" s="211"/>
      <c r="AL64" s="211"/>
    </row>
    <row r="65" spans="3:38" ht="15">
      <c r="C65" s="58" t="s">
        <v>26</v>
      </c>
      <c r="D65" s="260"/>
      <c r="E65" s="260"/>
      <c r="F65" s="260"/>
      <c r="G65" s="260"/>
      <c r="H65" s="260"/>
      <c r="I65" s="260"/>
      <c r="J65" s="262">
        <v>988</v>
      </c>
      <c r="K65" s="263">
        <v>394</v>
      </c>
      <c r="L65" s="261">
        <f t="shared" si="137"/>
        <v>407</v>
      </c>
      <c r="M65" s="288">
        <v>801</v>
      </c>
      <c r="N65" s="261">
        <f t="shared" si="137"/>
        <v>71</v>
      </c>
      <c r="O65" s="263">
        <v>872</v>
      </c>
      <c r="P65" s="261">
        <f aca="true" t="shared" si="143" ref="P65">Q65-O65</f>
        <v>850</v>
      </c>
      <c r="Q65" s="263">
        <v>1722</v>
      </c>
      <c r="R65" s="262">
        <v>12</v>
      </c>
      <c r="S65" s="211">
        <f t="shared" si="139"/>
        <v>788</v>
      </c>
      <c r="T65" s="262">
        <v>800</v>
      </c>
      <c r="U65" s="211">
        <f t="shared" si="139"/>
        <v>267</v>
      </c>
      <c r="V65" s="262">
        <v>1067</v>
      </c>
      <c r="W65" s="211">
        <f aca="true" t="shared" si="144" ref="W65">X65-V65</f>
        <v>746</v>
      </c>
      <c r="X65" s="262">
        <v>1813</v>
      </c>
      <c r="Y65" s="263">
        <v>163</v>
      </c>
      <c r="Z65" s="261">
        <f aca="true" t="shared" si="145" ref="Z65:AB65">AA65-Y65</f>
        <v>709</v>
      </c>
      <c r="AA65" s="288">
        <v>872</v>
      </c>
      <c r="AB65" s="261">
        <f t="shared" si="145"/>
        <v>572</v>
      </c>
      <c r="AC65" s="263">
        <v>1444</v>
      </c>
      <c r="AD65" s="261">
        <f aca="true" t="shared" si="146" ref="AD65">AE65-AC65</f>
        <v>912</v>
      </c>
      <c r="AE65" s="263">
        <v>2356</v>
      </c>
      <c r="AF65" s="262">
        <v>812</v>
      </c>
      <c r="AG65" s="211"/>
      <c r="AH65" s="211"/>
      <c r="AI65" s="211"/>
      <c r="AJ65" s="211"/>
      <c r="AK65" s="211"/>
      <c r="AL65" s="211"/>
    </row>
    <row r="66" spans="3:38" ht="15">
      <c r="C66" s="58" t="s">
        <v>289</v>
      </c>
      <c r="D66" s="260"/>
      <c r="E66" s="260"/>
      <c r="F66" s="260"/>
      <c r="G66" s="260"/>
      <c r="H66" s="260"/>
      <c r="I66" s="260"/>
      <c r="J66" s="262">
        <v>1325</v>
      </c>
      <c r="K66" s="263">
        <v>44</v>
      </c>
      <c r="L66" s="261">
        <f t="shared" si="137"/>
        <v>33</v>
      </c>
      <c r="M66" s="288">
        <v>77</v>
      </c>
      <c r="N66" s="261">
        <f t="shared" si="137"/>
        <v>-46</v>
      </c>
      <c r="O66" s="263">
        <v>31</v>
      </c>
      <c r="P66" s="261">
        <f aca="true" t="shared" si="147" ref="P66">Q66-O66</f>
        <v>1161</v>
      </c>
      <c r="Q66" s="263">
        <v>1192</v>
      </c>
      <c r="R66" s="262">
        <v>56</v>
      </c>
      <c r="S66" s="211">
        <f t="shared" si="139"/>
        <v>54</v>
      </c>
      <c r="T66" s="262">
        <v>110</v>
      </c>
      <c r="U66" s="211">
        <f t="shared" si="139"/>
        <v>75</v>
      </c>
      <c r="V66" s="262">
        <v>185</v>
      </c>
      <c r="W66" s="211">
        <f aca="true" t="shared" si="148" ref="W66">X66-V66</f>
        <v>867</v>
      </c>
      <c r="X66" s="262">
        <v>1052</v>
      </c>
      <c r="Y66" s="263">
        <v>-62</v>
      </c>
      <c r="Z66" s="261">
        <f aca="true" t="shared" si="149" ref="Z66:AB66">AA66-Y66</f>
        <v>-244</v>
      </c>
      <c r="AA66" s="288">
        <v>-306</v>
      </c>
      <c r="AB66" s="261">
        <f t="shared" si="149"/>
        <v>365</v>
      </c>
      <c r="AC66" s="263">
        <v>59</v>
      </c>
      <c r="AD66" s="261">
        <f aca="true" t="shared" si="150" ref="AD66">AE66-AC66</f>
        <v>1878</v>
      </c>
      <c r="AE66" s="263">
        <v>1937</v>
      </c>
      <c r="AF66" s="262">
        <v>335</v>
      </c>
      <c r="AG66" s="211"/>
      <c r="AH66" s="211"/>
      <c r="AI66" s="211"/>
      <c r="AJ66" s="211"/>
      <c r="AK66" s="211"/>
      <c r="AL66" s="211"/>
    </row>
    <row r="67" spans="3:38" ht="15">
      <c r="C67" s="58" t="s">
        <v>27</v>
      </c>
      <c r="D67" s="260"/>
      <c r="E67" s="260"/>
      <c r="F67" s="260"/>
      <c r="G67" s="260"/>
      <c r="H67" s="260"/>
      <c r="I67" s="260"/>
      <c r="J67" s="262">
        <v>173</v>
      </c>
      <c r="K67" s="263">
        <v>-20</v>
      </c>
      <c r="L67" s="261">
        <f t="shared" si="137"/>
        <v>44</v>
      </c>
      <c r="M67" s="288">
        <v>24</v>
      </c>
      <c r="N67" s="261">
        <f t="shared" si="137"/>
        <v>84</v>
      </c>
      <c r="O67" s="263">
        <v>108</v>
      </c>
      <c r="P67" s="261">
        <f aca="true" t="shared" si="151" ref="P67">Q67-O67</f>
        <v>352</v>
      </c>
      <c r="Q67" s="263">
        <v>460</v>
      </c>
      <c r="R67" s="262">
        <v>10</v>
      </c>
      <c r="S67" s="211">
        <f t="shared" si="139"/>
        <v>-409</v>
      </c>
      <c r="T67" s="262">
        <v>-399</v>
      </c>
      <c r="U67" s="211">
        <f t="shared" si="139"/>
        <v>434</v>
      </c>
      <c r="V67" s="262">
        <v>35</v>
      </c>
      <c r="W67" s="211">
        <f aca="true" t="shared" si="152" ref="W67">X67-V67</f>
        <v>247</v>
      </c>
      <c r="X67" s="262">
        <v>282</v>
      </c>
      <c r="Y67" s="263">
        <v>71</v>
      </c>
      <c r="Z67" s="261">
        <f aca="true" t="shared" si="153" ref="Z67:AB67">AA67-Y67</f>
        <v>82</v>
      </c>
      <c r="AA67" s="288">
        <v>153</v>
      </c>
      <c r="AB67" s="261">
        <f t="shared" si="153"/>
        <v>151</v>
      </c>
      <c r="AC67" s="263">
        <v>304</v>
      </c>
      <c r="AD67" s="261">
        <f aca="true" t="shared" si="154" ref="AD67">AE67-AC67</f>
        <v>149</v>
      </c>
      <c r="AE67" s="263">
        <v>453</v>
      </c>
      <c r="AF67" s="262">
        <v>128</v>
      </c>
      <c r="AG67" s="211"/>
      <c r="AH67" s="211"/>
      <c r="AI67" s="211"/>
      <c r="AJ67" s="211"/>
      <c r="AK67" s="211"/>
      <c r="AL67" s="211"/>
    </row>
    <row r="68" spans="3:38" ht="15">
      <c r="C68" s="58" t="s">
        <v>28</v>
      </c>
      <c r="D68" s="260"/>
      <c r="E68" s="260"/>
      <c r="F68" s="260"/>
      <c r="G68" s="260"/>
      <c r="H68" s="260"/>
      <c r="I68" s="260"/>
      <c r="J68" s="262">
        <v>57</v>
      </c>
      <c r="K68" s="263">
        <v>12</v>
      </c>
      <c r="L68" s="261">
        <f t="shared" si="137"/>
        <v>9</v>
      </c>
      <c r="M68" s="288">
        <v>21</v>
      </c>
      <c r="N68" s="261">
        <f t="shared" si="137"/>
        <v>26</v>
      </c>
      <c r="O68" s="263">
        <v>47</v>
      </c>
      <c r="P68" s="261">
        <f aca="true" t="shared" si="155" ref="P68">Q68-O68</f>
        <v>8</v>
      </c>
      <c r="Q68" s="263">
        <v>55</v>
      </c>
      <c r="R68" s="262">
        <v>3</v>
      </c>
      <c r="S68" s="211">
        <f t="shared" si="139"/>
        <v>14</v>
      </c>
      <c r="T68" s="262">
        <v>17</v>
      </c>
      <c r="U68" s="211">
        <f t="shared" si="139"/>
        <v>13</v>
      </c>
      <c r="V68" s="262">
        <v>30</v>
      </c>
      <c r="W68" s="211">
        <f aca="true" t="shared" si="156" ref="W68">X68-V68</f>
        <v>14</v>
      </c>
      <c r="X68" s="262">
        <v>44</v>
      </c>
      <c r="Y68" s="263">
        <v>0</v>
      </c>
      <c r="Z68" s="261">
        <f aca="true" t="shared" si="157" ref="Z68:AB68">AA68-Y68</f>
        <v>0</v>
      </c>
      <c r="AA68" s="288">
        <v>0</v>
      </c>
      <c r="AB68" s="261">
        <f t="shared" si="157"/>
        <v>0</v>
      </c>
      <c r="AC68" s="263">
        <v>0</v>
      </c>
      <c r="AD68" s="261">
        <f aca="true" t="shared" si="158" ref="AD68">AE68-AC68</f>
        <v>0</v>
      </c>
      <c r="AE68" s="263">
        <v>0</v>
      </c>
      <c r="AF68" s="262">
        <v>0</v>
      </c>
      <c r="AG68" s="211"/>
      <c r="AH68" s="211"/>
      <c r="AI68" s="211"/>
      <c r="AJ68" s="211"/>
      <c r="AK68" s="211"/>
      <c r="AL68" s="211"/>
    </row>
    <row r="69" spans="3:38" ht="15">
      <c r="C69" s="58" t="s">
        <v>29</v>
      </c>
      <c r="D69" s="260"/>
      <c r="E69" s="260"/>
      <c r="F69" s="260"/>
      <c r="G69" s="260"/>
      <c r="H69" s="260"/>
      <c r="I69" s="260"/>
      <c r="J69" s="262">
        <v>18</v>
      </c>
      <c r="K69" s="263">
        <v>10</v>
      </c>
      <c r="L69" s="261">
        <f t="shared" si="137"/>
        <v>8</v>
      </c>
      <c r="M69" s="288">
        <v>18</v>
      </c>
      <c r="N69" s="261">
        <f t="shared" si="137"/>
        <v>12</v>
      </c>
      <c r="O69" s="263">
        <v>30</v>
      </c>
      <c r="P69" s="261">
        <f aca="true" t="shared" si="159" ref="P69">Q69-O69</f>
        <v>4</v>
      </c>
      <c r="Q69" s="263">
        <v>34</v>
      </c>
      <c r="R69" s="262">
        <v>0</v>
      </c>
      <c r="S69" s="211">
        <f t="shared" si="139"/>
        <v>53</v>
      </c>
      <c r="T69" s="262">
        <v>53</v>
      </c>
      <c r="U69" s="211">
        <f t="shared" si="139"/>
        <v>28</v>
      </c>
      <c r="V69" s="262">
        <v>81</v>
      </c>
      <c r="W69" s="211">
        <f aca="true" t="shared" si="160" ref="W69">X69-V69</f>
        <v>0</v>
      </c>
      <c r="X69" s="262">
        <v>81</v>
      </c>
      <c r="Y69" s="263">
        <v>0</v>
      </c>
      <c r="Z69" s="261">
        <f aca="true" t="shared" si="161" ref="Z69:AB69">AA69-Y69</f>
        <v>0</v>
      </c>
      <c r="AA69" s="288">
        <v>0</v>
      </c>
      <c r="AB69" s="261">
        <f t="shared" si="161"/>
        <v>0</v>
      </c>
      <c r="AC69" s="263">
        <v>0</v>
      </c>
      <c r="AD69" s="261">
        <f aca="true" t="shared" si="162" ref="AD69">AE69-AC69</f>
        <v>0</v>
      </c>
      <c r="AE69" s="263">
        <v>0</v>
      </c>
      <c r="AF69" s="262">
        <v>0</v>
      </c>
      <c r="AG69" s="211"/>
      <c r="AH69" s="211"/>
      <c r="AI69" s="211"/>
      <c r="AJ69" s="211"/>
      <c r="AK69" s="211"/>
      <c r="AL69" s="211"/>
    </row>
    <row r="70" spans="3:38" ht="15">
      <c r="C70" s="58" t="s">
        <v>290</v>
      </c>
      <c r="D70" s="260"/>
      <c r="E70" s="260"/>
      <c r="F70" s="260"/>
      <c r="G70" s="260"/>
      <c r="H70" s="260"/>
      <c r="I70" s="260"/>
      <c r="J70" s="262">
        <v>-382</v>
      </c>
      <c r="K70" s="263">
        <v>-27</v>
      </c>
      <c r="L70" s="261">
        <f t="shared" si="137"/>
        <v>-360</v>
      </c>
      <c r="M70" s="288">
        <v>-387</v>
      </c>
      <c r="N70" s="261">
        <f t="shared" si="137"/>
        <v>6</v>
      </c>
      <c r="O70" s="263">
        <v>-381</v>
      </c>
      <c r="P70" s="261">
        <f aca="true" t="shared" si="163" ref="P70">Q70-O70</f>
        <v>-10</v>
      </c>
      <c r="Q70" s="263">
        <v>-391</v>
      </c>
      <c r="R70" s="262">
        <v>0</v>
      </c>
      <c r="S70" s="211">
        <f t="shared" si="139"/>
        <v>0</v>
      </c>
      <c r="T70" s="262">
        <v>0</v>
      </c>
      <c r="U70" s="211">
        <f t="shared" si="139"/>
        <v>0</v>
      </c>
      <c r="V70" s="262">
        <v>0</v>
      </c>
      <c r="W70" s="211">
        <f aca="true" t="shared" si="164" ref="W70">X70-V70</f>
        <v>0</v>
      </c>
      <c r="X70" s="262">
        <v>0</v>
      </c>
      <c r="Y70" s="263">
        <v>0</v>
      </c>
      <c r="Z70" s="261">
        <f aca="true" t="shared" si="165" ref="Z70:AB70">AA70-Y70</f>
        <v>0</v>
      </c>
      <c r="AA70" s="288">
        <v>0</v>
      </c>
      <c r="AB70" s="261">
        <f t="shared" si="165"/>
        <v>0</v>
      </c>
      <c r="AC70" s="263">
        <v>0</v>
      </c>
      <c r="AD70" s="261">
        <f aca="true" t="shared" si="166" ref="AD70">AE70-AC70</f>
        <v>0</v>
      </c>
      <c r="AE70" s="263">
        <v>0</v>
      </c>
      <c r="AF70" s="262">
        <v>0</v>
      </c>
      <c r="AG70" s="211"/>
      <c r="AH70" s="211"/>
      <c r="AI70" s="211"/>
      <c r="AJ70" s="211"/>
      <c r="AK70" s="211"/>
      <c r="AL70" s="211"/>
    </row>
    <row r="71" spans="3:38" ht="15">
      <c r="C71" s="58" t="s">
        <v>69</v>
      </c>
      <c r="D71" s="260"/>
      <c r="E71" s="260"/>
      <c r="F71" s="260"/>
      <c r="G71" s="260"/>
      <c r="H71" s="260"/>
      <c r="I71" s="260"/>
      <c r="J71" s="262">
        <v>0</v>
      </c>
      <c r="K71" s="263">
        <v>0</v>
      </c>
      <c r="L71" s="261">
        <f t="shared" si="137"/>
        <v>0</v>
      </c>
      <c r="M71" s="288">
        <v>0</v>
      </c>
      <c r="N71" s="261">
        <f t="shared" si="137"/>
        <v>0</v>
      </c>
      <c r="O71" s="263">
        <v>0</v>
      </c>
      <c r="P71" s="261">
        <f aca="true" t="shared" si="167" ref="P71">Q71-O71</f>
        <v>0</v>
      </c>
      <c r="Q71" s="263">
        <v>0</v>
      </c>
      <c r="R71" s="262">
        <v>0</v>
      </c>
      <c r="S71" s="211">
        <f t="shared" si="139"/>
        <v>0</v>
      </c>
      <c r="T71" s="262">
        <v>0</v>
      </c>
      <c r="U71" s="211">
        <f t="shared" si="139"/>
        <v>0</v>
      </c>
      <c r="V71" s="262">
        <v>0</v>
      </c>
      <c r="W71" s="211">
        <f aca="true" t="shared" si="168" ref="W71">X71-V71</f>
        <v>0</v>
      </c>
      <c r="X71" s="262">
        <v>0</v>
      </c>
      <c r="Y71" s="263">
        <v>-78</v>
      </c>
      <c r="Z71" s="261">
        <f aca="true" t="shared" si="169" ref="Z71:AB71">AA71-Y71</f>
        <v>68</v>
      </c>
      <c r="AA71" s="288">
        <v>-10</v>
      </c>
      <c r="AB71" s="261">
        <f t="shared" si="169"/>
        <v>-100</v>
      </c>
      <c r="AC71" s="263">
        <v>-110</v>
      </c>
      <c r="AD71" s="261">
        <f aca="true" t="shared" si="170" ref="AD71">AE71-AC71</f>
        <v>-440</v>
      </c>
      <c r="AE71" s="263">
        <v>-550</v>
      </c>
      <c r="AF71" s="262">
        <v>-10</v>
      </c>
      <c r="AG71" s="211"/>
      <c r="AH71" s="211"/>
      <c r="AI71" s="211"/>
      <c r="AJ71" s="211"/>
      <c r="AK71" s="211"/>
      <c r="AL71" s="211"/>
    </row>
    <row r="72" spans="3:38" ht="15">
      <c r="C72" s="58" t="s">
        <v>129</v>
      </c>
      <c r="D72" s="260"/>
      <c r="E72" s="260"/>
      <c r="F72" s="260"/>
      <c r="G72" s="260"/>
      <c r="H72" s="260"/>
      <c r="I72" s="260"/>
      <c r="J72" s="262">
        <v>0</v>
      </c>
      <c r="K72" s="263">
        <v>0</v>
      </c>
      <c r="L72" s="261">
        <f t="shared" si="137"/>
        <v>0</v>
      </c>
      <c r="M72" s="288">
        <v>0</v>
      </c>
      <c r="N72" s="261">
        <f t="shared" si="137"/>
        <v>0</v>
      </c>
      <c r="O72" s="263">
        <v>0</v>
      </c>
      <c r="P72" s="261">
        <f aca="true" t="shared" si="171" ref="P72">Q72-O72</f>
        <v>0</v>
      </c>
      <c r="Q72" s="263">
        <v>0</v>
      </c>
      <c r="R72" s="262">
        <v>0</v>
      </c>
      <c r="S72" s="211">
        <f t="shared" si="139"/>
        <v>0</v>
      </c>
      <c r="T72" s="262">
        <v>0</v>
      </c>
      <c r="U72" s="211">
        <f t="shared" si="139"/>
        <v>0</v>
      </c>
      <c r="V72" s="262">
        <v>0</v>
      </c>
      <c r="W72" s="211">
        <f aca="true" t="shared" si="172" ref="W72">X72-V72</f>
        <v>0</v>
      </c>
      <c r="X72" s="262">
        <v>0</v>
      </c>
      <c r="Y72" s="263">
        <v>0</v>
      </c>
      <c r="Z72" s="261">
        <f aca="true" t="shared" si="173" ref="Z72:AB72">AA72-Y72</f>
        <v>0</v>
      </c>
      <c r="AA72" s="288">
        <v>0</v>
      </c>
      <c r="AB72" s="261">
        <f t="shared" si="173"/>
        <v>0</v>
      </c>
      <c r="AC72" s="263">
        <v>0</v>
      </c>
      <c r="AD72" s="261">
        <f aca="true" t="shared" si="174" ref="AD72">AE72-AC72</f>
        <v>-9</v>
      </c>
      <c r="AE72" s="263">
        <v>-9</v>
      </c>
      <c r="AF72" s="262">
        <v>-37</v>
      </c>
      <c r="AG72" s="211"/>
      <c r="AH72" s="211"/>
      <c r="AI72" s="211"/>
      <c r="AJ72" s="211"/>
      <c r="AK72" s="211"/>
      <c r="AL72" s="211"/>
    </row>
    <row r="73" spans="3:38" ht="15">
      <c r="C73" s="58" t="s">
        <v>170</v>
      </c>
      <c r="D73" s="260"/>
      <c r="E73" s="260"/>
      <c r="F73" s="260"/>
      <c r="G73" s="260"/>
      <c r="H73" s="260"/>
      <c r="I73" s="260"/>
      <c r="J73" s="262">
        <v>0</v>
      </c>
      <c r="K73" s="263">
        <v>0</v>
      </c>
      <c r="L73" s="261">
        <f t="shared" si="137"/>
        <v>0</v>
      </c>
      <c r="M73" s="288">
        <v>0</v>
      </c>
      <c r="N73" s="261">
        <f t="shared" si="137"/>
        <v>0</v>
      </c>
      <c r="O73" s="263">
        <v>0</v>
      </c>
      <c r="P73" s="261">
        <f aca="true" t="shared" si="175" ref="P73">Q73-O73</f>
        <v>0</v>
      </c>
      <c r="Q73" s="263">
        <v>0</v>
      </c>
      <c r="R73" s="262">
        <v>407</v>
      </c>
      <c r="S73" s="211">
        <f t="shared" si="139"/>
        <v>-3407</v>
      </c>
      <c r="T73" s="262">
        <v>-3000</v>
      </c>
      <c r="U73" s="211">
        <f t="shared" si="139"/>
        <v>158</v>
      </c>
      <c r="V73" s="262">
        <v>-2842</v>
      </c>
      <c r="W73" s="211">
        <f aca="true" t="shared" si="176" ref="W73">X73-V73</f>
        <v>-651</v>
      </c>
      <c r="X73" s="262">
        <v>-3493</v>
      </c>
      <c r="Y73" s="263">
        <v>-747</v>
      </c>
      <c r="Z73" s="261">
        <f aca="true" t="shared" si="177" ref="Z73:AB73">AA73-Y73</f>
        <v>-1271</v>
      </c>
      <c r="AA73" s="288">
        <v>-2018</v>
      </c>
      <c r="AB73" s="261">
        <f t="shared" si="177"/>
        <v>-701</v>
      </c>
      <c r="AC73" s="263">
        <v>-2719</v>
      </c>
      <c r="AD73" s="261">
        <f aca="true" t="shared" si="178" ref="AD73">AE73-AC73</f>
        <v>3345</v>
      </c>
      <c r="AE73" s="263">
        <v>626</v>
      </c>
      <c r="AF73" s="262">
        <v>561</v>
      </c>
      <c r="AG73" s="211"/>
      <c r="AH73" s="211"/>
      <c r="AI73" s="211"/>
      <c r="AJ73" s="211"/>
      <c r="AK73" s="211"/>
      <c r="AL73" s="211"/>
    </row>
    <row r="74" spans="3:38" ht="15">
      <c r="C74" s="58" t="s">
        <v>71</v>
      </c>
      <c r="D74" s="260"/>
      <c r="E74" s="260"/>
      <c r="F74" s="260"/>
      <c r="G74" s="260"/>
      <c r="H74" s="260"/>
      <c r="I74" s="260"/>
      <c r="J74" s="262">
        <v>0</v>
      </c>
      <c r="K74" s="263">
        <v>0</v>
      </c>
      <c r="L74" s="261">
        <f t="shared" si="137"/>
        <v>0</v>
      </c>
      <c r="M74" s="288">
        <v>0</v>
      </c>
      <c r="N74" s="261">
        <f t="shared" si="137"/>
        <v>0</v>
      </c>
      <c r="O74" s="263">
        <v>0</v>
      </c>
      <c r="P74" s="261">
        <f aca="true" t="shared" si="179" ref="P74">Q74-O74</f>
        <v>0</v>
      </c>
      <c r="Q74" s="263">
        <v>0</v>
      </c>
      <c r="R74" s="262">
        <v>0</v>
      </c>
      <c r="S74" s="211">
        <f t="shared" si="139"/>
        <v>-1000</v>
      </c>
      <c r="T74" s="262">
        <v>-1000</v>
      </c>
      <c r="U74" s="211">
        <f t="shared" si="139"/>
        <v>1000</v>
      </c>
      <c r="V74" s="262">
        <v>0</v>
      </c>
      <c r="W74" s="211">
        <f aca="true" t="shared" si="180" ref="W74">X74-V74</f>
        <v>-2200</v>
      </c>
      <c r="X74" s="262">
        <v>-2200</v>
      </c>
      <c r="Y74" s="263">
        <v>0</v>
      </c>
      <c r="Z74" s="261">
        <f aca="true" t="shared" si="181" ref="Z74:AB74">AA74-Y74</f>
        <v>-1107</v>
      </c>
      <c r="AA74" s="288">
        <v>-1107</v>
      </c>
      <c r="AB74" s="261">
        <f t="shared" si="181"/>
        <v>-396</v>
      </c>
      <c r="AC74" s="263">
        <v>-1503</v>
      </c>
      <c r="AD74" s="261">
        <f aca="true" t="shared" si="182" ref="AD74">AE74-AC74</f>
        <v>-363</v>
      </c>
      <c r="AE74" s="263">
        <v>-1866</v>
      </c>
      <c r="AF74" s="262">
        <v>0</v>
      </c>
      <c r="AG74" s="211"/>
      <c r="AH74" s="211"/>
      <c r="AI74" s="211"/>
      <c r="AJ74" s="211"/>
      <c r="AK74" s="211"/>
      <c r="AL74" s="211"/>
    </row>
    <row r="75" spans="3:38" ht="15">
      <c r="C75" s="60" t="s">
        <v>22</v>
      </c>
      <c r="D75" s="239"/>
      <c r="E75" s="239"/>
      <c r="F75" s="239"/>
      <c r="G75" s="239"/>
      <c r="H75" s="239"/>
      <c r="I75" s="239"/>
      <c r="J75" s="212">
        <f>SUM(J63:J74)</f>
        <v>5882</v>
      </c>
      <c r="K75" s="264">
        <f>SUM(K63:K74)</f>
        <v>1143</v>
      </c>
      <c r="L75" s="264">
        <f aca="true" t="shared" si="183" ref="L75:Q75">SUM(L63:L74)</f>
        <v>2478</v>
      </c>
      <c r="M75" s="264">
        <f t="shared" si="183"/>
        <v>3621</v>
      </c>
      <c r="N75" s="264">
        <f t="shared" si="183"/>
        <v>90</v>
      </c>
      <c r="O75" s="264">
        <f t="shared" si="183"/>
        <v>3711</v>
      </c>
      <c r="P75" s="264">
        <f t="shared" si="183"/>
        <v>4336</v>
      </c>
      <c r="Q75" s="264">
        <f t="shared" si="183"/>
        <v>8047</v>
      </c>
      <c r="R75" s="212">
        <f>SUM(R63:R74)</f>
        <v>-7100</v>
      </c>
      <c r="S75" s="212">
        <f aca="true" t="shared" si="184" ref="S75:Y75">SUM(S63:S74)</f>
        <v>-11033</v>
      </c>
      <c r="T75" s="212">
        <f t="shared" si="184"/>
        <v>-18133</v>
      </c>
      <c r="U75" s="212">
        <f t="shared" si="184"/>
        <v>-322</v>
      </c>
      <c r="V75" s="212">
        <f t="shared" si="184"/>
        <v>-18455</v>
      </c>
      <c r="W75" s="212">
        <f t="shared" si="184"/>
        <v>14806</v>
      </c>
      <c r="X75" s="212">
        <f t="shared" si="184"/>
        <v>-3649</v>
      </c>
      <c r="Y75" s="264">
        <f t="shared" si="184"/>
        <v>-12914</v>
      </c>
      <c r="Z75" s="264">
        <f aca="true" t="shared" si="185" ref="Z75">SUM(Z63:Z74)</f>
        <v>-14826</v>
      </c>
      <c r="AA75" s="264">
        <f aca="true" t="shared" si="186" ref="AA75">SUM(AA63:AA74)</f>
        <v>-27740</v>
      </c>
      <c r="AB75" s="264">
        <f aca="true" t="shared" si="187" ref="AB75">SUM(AB63:AB74)</f>
        <v>14040</v>
      </c>
      <c r="AC75" s="264">
        <f aca="true" t="shared" si="188" ref="AC75">SUM(AC63:AC74)</f>
        <v>-13700</v>
      </c>
      <c r="AD75" s="264">
        <f aca="true" t="shared" si="189" ref="AD75">SUM(AD63:AD74)</f>
        <v>18772</v>
      </c>
      <c r="AE75" s="264">
        <f aca="true" t="shared" si="190" ref="AE75:AF75">SUM(AE63:AE74)</f>
        <v>5072</v>
      </c>
      <c r="AF75" s="212">
        <f t="shared" si="190"/>
        <v>-13186</v>
      </c>
      <c r="AG75" s="212"/>
      <c r="AH75" s="212"/>
      <c r="AI75" s="212"/>
      <c r="AJ75" s="212"/>
      <c r="AK75" s="212"/>
      <c r="AL75" s="212"/>
    </row>
    <row r="77" ht="15">
      <c r="C77" s="35" t="s">
        <v>84</v>
      </c>
    </row>
    <row r="78" spans="1:3" s="63" customFormat="1" ht="12">
      <c r="A78" s="46"/>
      <c r="B78" s="47"/>
      <c r="C78" s="35" t="s">
        <v>85</v>
      </c>
    </row>
    <row r="79" spans="1:3" s="63" customFormat="1" ht="12">
      <c r="A79" s="46"/>
      <c r="B79" s="47"/>
      <c r="C79" s="35" t="s">
        <v>86</v>
      </c>
    </row>
    <row r="80" spans="1:3" s="63" customFormat="1" ht="12">
      <c r="A80" s="46"/>
      <c r="B80" s="47"/>
      <c r="C80" s="36" t="s">
        <v>87</v>
      </c>
    </row>
    <row r="82" spans="1:10" s="229" customFormat="1" ht="5" customHeight="1">
      <c r="A82" s="225"/>
      <c r="B82" s="226"/>
      <c r="C82" s="323" t="s">
        <v>278</v>
      </c>
      <c r="D82" s="227"/>
      <c r="E82" s="228"/>
      <c r="F82" s="228"/>
      <c r="G82" s="228"/>
      <c r="H82" s="228"/>
      <c r="I82" s="228"/>
      <c r="J82" s="228"/>
    </row>
    <row r="83" spans="1:10" s="229" customFormat="1" ht="10" customHeight="1">
      <c r="A83" s="225"/>
      <c r="B83" s="226"/>
      <c r="C83" s="323"/>
      <c r="D83" s="227"/>
      <c r="E83" s="228"/>
      <c r="F83" s="228"/>
      <c r="G83" s="228"/>
      <c r="H83" s="228"/>
      <c r="I83" s="228"/>
      <c r="J83" s="228"/>
    </row>
    <row r="85" spans="1:38" s="50" customFormat="1" ht="20" customHeight="1" thickBot="1">
      <c r="A85" s="48"/>
      <c r="B85" s="49"/>
      <c r="C85" s="190" t="s">
        <v>63</v>
      </c>
      <c r="D85" s="317">
        <v>2018</v>
      </c>
      <c r="E85" s="318"/>
      <c r="F85" s="318"/>
      <c r="G85" s="318"/>
      <c r="H85" s="318"/>
      <c r="I85" s="318"/>
      <c r="J85" s="319"/>
      <c r="K85" s="320">
        <v>2019</v>
      </c>
      <c r="L85" s="321"/>
      <c r="M85" s="321"/>
      <c r="N85" s="321"/>
      <c r="O85" s="321"/>
      <c r="P85" s="321"/>
      <c r="Q85" s="322"/>
      <c r="R85" s="317">
        <v>2020</v>
      </c>
      <c r="S85" s="318"/>
      <c r="T85" s="318"/>
      <c r="U85" s="318"/>
      <c r="V85" s="318"/>
      <c r="W85" s="318"/>
      <c r="X85" s="319"/>
      <c r="Y85" s="320">
        <v>2021</v>
      </c>
      <c r="Z85" s="321"/>
      <c r="AA85" s="321"/>
      <c r="AB85" s="321"/>
      <c r="AC85" s="321"/>
      <c r="AD85" s="321"/>
      <c r="AE85" s="322"/>
      <c r="AF85" s="317">
        <v>2022</v>
      </c>
      <c r="AG85" s="318"/>
      <c r="AH85" s="318"/>
      <c r="AI85" s="318"/>
      <c r="AJ85" s="318"/>
      <c r="AK85" s="318"/>
      <c r="AL85" s="319"/>
    </row>
    <row r="86" spans="1:38" s="53" customFormat="1" ht="15" customHeight="1" thickBot="1">
      <c r="A86" s="51"/>
      <c r="B86" s="52"/>
      <c r="C86" s="24" t="s">
        <v>151</v>
      </c>
      <c r="D86" s="17" t="s">
        <v>164</v>
      </c>
      <c r="E86" s="17" t="s">
        <v>165</v>
      </c>
      <c r="F86" s="17" t="s">
        <v>221</v>
      </c>
      <c r="G86" s="17" t="s">
        <v>166</v>
      </c>
      <c r="H86" s="17" t="s">
        <v>222</v>
      </c>
      <c r="I86" s="17" t="s">
        <v>167</v>
      </c>
      <c r="J86" s="17" t="s">
        <v>168</v>
      </c>
      <c r="K86" s="41" t="s">
        <v>164</v>
      </c>
      <c r="L86" s="41" t="s">
        <v>165</v>
      </c>
      <c r="M86" s="41" t="s">
        <v>221</v>
      </c>
      <c r="N86" s="41" t="s">
        <v>166</v>
      </c>
      <c r="O86" s="41" t="s">
        <v>222</v>
      </c>
      <c r="P86" s="41" t="s">
        <v>167</v>
      </c>
      <c r="Q86" s="41" t="s">
        <v>168</v>
      </c>
      <c r="R86" s="17" t="s">
        <v>164</v>
      </c>
      <c r="S86" s="17" t="s">
        <v>165</v>
      </c>
      <c r="T86" s="17" t="s">
        <v>221</v>
      </c>
      <c r="U86" s="17" t="s">
        <v>166</v>
      </c>
      <c r="V86" s="17" t="s">
        <v>222</v>
      </c>
      <c r="W86" s="17" t="s">
        <v>167</v>
      </c>
      <c r="X86" s="17" t="s">
        <v>168</v>
      </c>
      <c r="Y86" s="41" t="s">
        <v>164</v>
      </c>
      <c r="Z86" s="41" t="s">
        <v>165</v>
      </c>
      <c r="AA86" s="41" t="s">
        <v>221</v>
      </c>
      <c r="AB86" s="41" t="s">
        <v>166</v>
      </c>
      <c r="AC86" s="41" t="s">
        <v>222</v>
      </c>
      <c r="AD86" s="41" t="s">
        <v>167</v>
      </c>
      <c r="AE86" s="41" t="s">
        <v>168</v>
      </c>
      <c r="AF86" s="17" t="s">
        <v>164</v>
      </c>
      <c r="AG86" s="17" t="s">
        <v>165</v>
      </c>
      <c r="AH86" s="17" t="s">
        <v>221</v>
      </c>
      <c r="AI86" s="17" t="s">
        <v>166</v>
      </c>
      <c r="AJ86" s="17" t="s">
        <v>222</v>
      </c>
      <c r="AK86" s="17" t="s">
        <v>167</v>
      </c>
      <c r="AL86" s="17" t="s">
        <v>168</v>
      </c>
    </row>
    <row r="87" spans="1:31" ht="5" customHeight="1">
      <c r="A87" s="47"/>
      <c r="B87" s="51"/>
      <c r="C87" s="54"/>
      <c r="D87" s="191"/>
      <c r="E87" s="191"/>
      <c r="F87" s="191"/>
      <c r="G87" s="192"/>
      <c r="H87" s="192"/>
      <c r="I87" s="192"/>
      <c r="J87" s="192"/>
      <c r="K87" s="55"/>
      <c r="L87" s="55"/>
      <c r="M87" s="55"/>
      <c r="N87" s="55"/>
      <c r="O87" s="55"/>
      <c r="P87" s="55"/>
      <c r="Q87" s="55"/>
      <c r="Y87" s="55"/>
      <c r="Z87" s="55"/>
      <c r="AA87" s="55"/>
      <c r="AB87" s="55"/>
      <c r="AC87" s="55"/>
      <c r="AD87" s="55"/>
      <c r="AE87" s="55"/>
    </row>
    <row r="88" spans="1:38" s="53" customFormat="1" ht="14.5" customHeight="1">
      <c r="A88" s="56"/>
      <c r="B88" s="57"/>
      <c r="C88" s="58" t="s">
        <v>128</v>
      </c>
      <c r="D88" s="67"/>
      <c r="E88" s="67"/>
      <c r="F88" s="67"/>
      <c r="G88" s="67"/>
      <c r="H88" s="67"/>
      <c r="I88" s="67"/>
      <c r="J88" s="59">
        <f>J122</f>
        <v>122.2</v>
      </c>
      <c r="K88" s="266">
        <f>K122</f>
        <v>30.200000000000003</v>
      </c>
      <c r="L88" s="266">
        <f>L122</f>
        <v>30.299999999999997</v>
      </c>
      <c r="M88" s="266">
        <f aca="true" t="shared" si="191" ref="M88:AF88">M122</f>
        <v>60.5</v>
      </c>
      <c r="N88" s="266">
        <f t="shared" si="191"/>
        <v>30.799999999999997</v>
      </c>
      <c r="O88" s="266">
        <f t="shared" si="191"/>
        <v>91.3</v>
      </c>
      <c r="P88" s="266">
        <f t="shared" si="191"/>
        <v>33.3</v>
      </c>
      <c r="Q88" s="266">
        <f t="shared" si="191"/>
        <v>124.6</v>
      </c>
      <c r="R88" s="59">
        <f t="shared" si="191"/>
        <v>32.300000000000004</v>
      </c>
      <c r="S88" s="59">
        <f t="shared" si="191"/>
        <v>31</v>
      </c>
      <c r="T88" s="59">
        <f t="shared" si="191"/>
        <v>63.3</v>
      </c>
      <c r="U88" s="59">
        <f t="shared" si="191"/>
        <v>30.7</v>
      </c>
      <c r="V88" s="59">
        <f t="shared" si="191"/>
        <v>94</v>
      </c>
      <c r="W88" s="59">
        <f t="shared" si="191"/>
        <v>31.700000000000003</v>
      </c>
      <c r="X88" s="59">
        <f t="shared" si="191"/>
        <v>125.7</v>
      </c>
      <c r="Y88" s="266">
        <f t="shared" si="191"/>
        <v>30.1</v>
      </c>
      <c r="Z88" s="266">
        <f t="shared" si="191"/>
        <v>34.5</v>
      </c>
      <c r="AA88" s="266">
        <f t="shared" si="191"/>
        <v>64.6</v>
      </c>
      <c r="AB88" s="266">
        <f t="shared" si="191"/>
        <v>31.199999999999996</v>
      </c>
      <c r="AC88" s="266">
        <f t="shared" si="191"/>
        <v>95.8</v>
      </c>
      <c r="AD88" s="266">
        <f t="shared" si="191"/>
        <v>36</v>
      </c>
      <c r="AE88" s="266">
        <f t="shared" si="191"/>
        <v>131.79999999999998</v>
      </c>
      <c r="AF88" s="59">
        <f t="shared" si="191"/>
        <v>33.2</v>
      </c>
      <c r="AG88" s="59"/>
      <c r="AH88" s="59"/>
      <c r="AI88" s="59"/>
      <c r="AJ88" s="59"/>
      <c r="AK88" s="59"/>
      <c r="AL88" s="59"/>
    </row>
    <row r="89" spans="1:38" s="53" customFormat="1" ht="14.5" customHeight="1">
      <c r="A89" s="56"/>
      <c r="B89" s="193"/>
      <c r="C89" s="58" t="s">
        <v>272</v>
      </c>
      <c r="D89" s="67"/>
      <c r="E89" s="67"/>
      <c r="F89" s="67"/>
      <c r="G89" s="67"/>
      <c r="H89" s="67"/>
      <c r="I89" s="67"/>
      <c r="J89" s="59">
        <f>J135</f>
        <v>82.1</v>
      </c>
      <c r="K89" s="266">
        <f>K135</f>
        <v>20.200000000000003</v>
      </c>
      <c r="L89" s="266">
        <f>L135</f>
        <v>21.1</v>
      </c>
      <c r="M89" s="266">
        <f aca="true" t="shared" si="192" ref="M89:AF89">M135</f>
        <v>41.3</v>
      </c>
      <c r="N89" s="266">
        <f t="shared" si="192"/>
        <v>20.700000000000003</v>
      </c>
      <c r="O89" s="266">
        <f t="shared" si="192"/>
        <v>62</v>
      </c>
      <c r="P89" s="266">
        <f t="shared" si="192"/>
        <v>20.599999999999994</v>
      </c>
      <c r="Q89" s="266">
        <f t="shared" si="192"/>
        <v>82.6</v>
      </c>
      <c r="R89" s="59">
        <f t="shared" si="192"/>
        <v>20.3</v>
      </c>
      <c r="S89" s="59">
        <f t="shared" si="192"/>
        <v>20.900000000000002</v>
      </c>
      <c r="T89" s="59">
        <f t="shared" si="192"/>
        <v>41.2</v>
      </c>
      <c r="U89" s="59">
        <f t="shared" si="192"/>
        <v>18.9</v>
      </c>
      <c r="V89" s="59">
        <f t="shared" si="192"/>
        <v>60.099999999999994</v>
      </c>
      <c r="W89" s="59">
        <f t="shared" si="192"/>
        <v>21.7</v>
      </c>
      <c r="X89" s="59">
        <f t="shared" si="192"/>
        <v>81.8</v>
      </c>
      <c r="Y89" s="266">
        <f t="shared" si="192"/>
        <v>19.1</v>
      </c>
      <c r="Z89" s="266">
        <f t="shared" si="192"/>
        <v>20.3</v>
      </c>
      <c r="AA89" s="266">
        <f t="shared" si="192"/>
        <v>39.4</v>
      </c>
      <c r="AB89" s="266">
        <f t="shared" si="192"/>
        <v>18</v>
      </c>
      <c r="AC89" s="266">
        <f t="shared" si="192"/>
        <v>57.4</v>
      </c>
      <c r="AD89" s="266">
        <f t="shared" si="192"/>
        <v>19.700000000000003</v>
      </c>
      <c r="AE89" s="266">
        <f t="shared" si="192"/>
        <v>77.1</v>
      </c>
      <c r="AF89" s="59">
        <f t="shared" si="192"/>
        <v>18.8</v>
      </c>
      <c r="AG89" s="59"/>
      <c r="AH89" s="59"/>
      <c r="AI89" s="59"/>
      <c r="AJ89" s="59"/>
      <c r="AK89" s="59"/>
      <c r="AL89" s="59"/>
    </row>
    <row r="90" spans="3:38" ht="15">
      <c r="C90" s="58" t="s">
        <v>0</v>
      </c>
      <c r="D90" s="67"/>
      <c r="E90" s="67"/>
      <c r="F90" s="67"/>
      <c r="G90" s="67"/>
      <c r="H90" s="67"/>
      <c r="I90" s="67"/>
      <c r="J90" s="59">
        <f>J149</f>
        <v>115.7</v>
      </c>
      <c r="K90" s="266">
        <f>K149</f>
        <v>28.5</v>
      </c>
      <c r="L90" s="266">
        <f>L149</f>
        <v>29.999999999999996</v>
      </c>
      <c r="M90" s="266">
        <f aca="true" t="shared" si="193" ref="M90:AF90">M149</f>
        <v>58.5</v>
      </c>
      <c r="N90" s="266">
        <f t="shared" si="193"/>
        <v>29.5</v>
      </c>
      <c r="O90" s="266">
        <f t="shared" si="193"/>
        <v>88</v>
      </c>
      <c r="P90" s="266">
        <f t="shared" si="193"/>
        <v>30.299999999999997</v>
      </c>
      <c r="Q90" s="266">
        <f t="shared" si="193"/>
        <v>118.29999999999998</v>
      </c>
      <c r="R90" s="59">
        <f t="shared" si="193"/>
        <v>25.1</v>
      </c>
      <c r="S90" s="59">
        <f t="shared" si="193"/>
        <v>19.599999999999998</v>
      </c>
      <c r="T90" s="59">
        <f t="shared" si="193"/>
        <v>44.7</v>
      </c>
      <c r="U90" s="59">
        <f t="shared" si="193"/>
        <v>23.200000000000003</v>
      </c>
      <c r="V90" s="59">
        <f t="shared" si="193"/>
        <v>67.9</v>
      </c>
      <c r="W90" s="59">
        <f t="shared" si="193"/>
        <v>26.799999999999997</v>
      </c>
      <c r="X90" s="59">
        <f t="shared" si="193"/>
        <v>94.7</v>
      </c>
      <c r="Y90" s="266">
        <f t="shared" si="193"/>
        <v>28.400000000000002</v>
      </c>
      <c r="Z90" s="266">
        <f t="shared" si="193"/>
        <v>32.3</v>
      </c>
      <c r="AA90" s="266">
        <f t="shared" si="193"/>
        <v>60.7</v>
      </c>
      <c r="AB90" s="266">
        <f t="shared" si="193"/>
        <v>27.2</v>
      </c>
      <c r="AC90" s="266">
        <f t="shared" si="193"/>
        <v>87.89999999999999</v>
      </c>
      <c r="AD90" s="266">
        <f t="shared" si="193"/>
        <v>36.1</v>
      </c>
      <c r="AE90" s="266">
        <f t="shared" si="193"/>
        <v>124</v>
      </c>
      <c r="AF90" s="59">
        <f t="shared" si="193"/>
        <v>33.5</v>
      </c>
      <c r="AG90" s="59"/>
      <c r="AH90" s="59"/>
      <c r="AI90" s="59"/>
      <c r="AJ90" s="59"/>
      <c r="AK90" s="59"/>
      <c r="AL90" s="59"/>
    </row>
    <row r="91" spans="3:38" ht="15">
      <c r="C91" s="58" t="s">
        <v>119</v>
      </c>
      <c r="D91" s="67"/>
      <c r="E91" s="67"/>
      <c r="F91" s="67"/>
      <c r="G91" s="67"/>
      <c r="H91" s="67"/>
      <c r="I91" s="67"/>
      <c r="J91" s="59">
        <f>J162</f>
        <v>0</v>
      </c>
      <c r="K91" s="266">
        <f>K162</f>
        <v>0</v>
      </c>
      <c r="L91" s="266">
        <f>L162</f>
        <v>0</v>
      </c>
      <c r="M91" s="266">
        <f aca="true" t="shared" si="194" ref="M91:AF91">M162</f>
        <v>0</v>
      </c>
      <c r="N91" s="266">
        <f t="shared" si="194"/>
        <v>0</v>
      </c>
      <c r="O91" s="266">
        <f t="shared" si="194"/>
        <v>0</v>
      </c>
      <c r="P91" s="266">
        <f t="shared" si="194"/>
        <v>0</v>
      </c>
      <c r="Q91" s="266">
        <f t="shared" si="194"/>
        <v>0</v>
      </c>
      <c r="R91" s="59">
        <f t="shared" si="194"/>
        <v>49.699999999999996</v>
      </c>
      <c r="S91" s="59">
        <f t="shared" si="194"/>
        <v>38.1</v>
      </c>
      <c r="T91" s="59">
        <f t="shared" si="194"/>
        <v>87.8</v>
      </c>
      <c r="U91" s="59">
        <f t="shared" si="194"/>
        <v>63.80000000000001</v>
      </c>
      <c r="V91" s="59">
        <f t="shared" si="194"/>
        <v>151.60000000000002</v>
      </c>
      <c r="W91" s="59">
        <f t="shared" si="194"/>
        <v>42.99999999999999</v>
      </c>
      <c r="X91" s="59">
        <f t="shared" si="194"/>
        <v>194.6</v>
      </c>
      <c r="Y91" s="266">
        <f t="shared" si="194"/>
        <v>46</v>
      </c>
      <c r="Z91" s="266">
        <f t="shared" si="194"/>
        <v>62.400000000000006</v>
      </c>
      <c r="AA91" s="266">
        <f t="shared" si="194"/>
        <v>108.4</v>
      </c>
      <c r="AB91" s="266">
        <f t="shared" si="194"/>
        <v>70.6</v>
      </c>
      <c r="AC91" s="266">
        <f t="shared" si="194"/>
        <v>179</v>
      </c>
      <c r="AD91" s="266">
        <f t="shared" si="194"/>
        <v>63.59999999999999</v>
      </c>
      <c r="AE91" s="266">
        <f t="shared" si="194"/>
        <v>242.6</v>
      </c>
      <c r="AF91" s="59">
        <f t="shared" si="194"/>
        <v>60.6</v>
      </c>
      <c r="AG91" s="59"/>
      <c r="AH91" s="59"/>
      <c r="AI91" s="59"/>
      <c r="AJ91" s="59"/>
      <c r="AK91" s="59"/>
      <c r="AL91" s="59"/>
    </row>
    <row r="92" spans="3:38" ht="15">
      <c r="C92" s="58" t="s">
        <v>1</v>
      </c>
      <c r="D92" s="67"/>
      <c r="E92" s="67"/>
      <c r="F92" s="67"/>
      <c r="G92" s="67"/>
      <c r="H92" s="67"/>
      <c r="I92" s="67"/>
      <c r="J92" s="59">
        <f>J18-SUM(J88:J91)</f>
        <v>-23.69999999999999</v>
      </c>
      <c r="K92" s="266">
        <f>K18-SUM(K88:K91)</f>
        <v>-6.200000000000003</v>
      </c>
      <c r="L92" s="266">
        <f>L18-SUM(L88:L91)</f>
        <v>-5.8999999999999915</v>
      </c>
      <c r="M92" s="266">
        <f aca="true" t="shared" si="195" ref="M92:AF92">M18-SUM(M88:M91)</f>
        <v>-12.099999999999994</v>
      </c>
      <c r="N92" s="266">
        <f t="shared" si="195"/>
        <v>-5.800000000000011</v>
      </c>
      <c r="O92" s="266">
        <f t="shared" si="195"/>
        <v>-17.900000000000006</v>
      </c>
      <c r="P92" s="266">
        <f t="shared" si="195"/>
        <v>-7</v>
      </c>
      <c r="Q92" s="266">
        <f t="shared" si="195"/>
        <v>-24.900000000000034</v>
      </c>
      <c r="R92" s="59">
        <f t="shared" si="195"/>
        <v>-6</v>
      </c>
      <c r="S92" s="59">
        <f t="shared" si="195"/>
        <v>-5.400000000000006</v>
      </c>
      <c r="T92" s="59">
        <f t="shared" si="195"/>
        <v>-11.400000000000006</v>
      </c>
      <c r="U92" s="59">
        <f t="shared" si="195"/>
        <v>-4.699999999999989</v>
      </c>
      <c r="V92" s="59">
        <f t="shared" si="195"/>
        <v>-16.100000000000023</v>
      </c>
      <c r="W92" s="59">
        <f t="shared" si="195"/>
        <v>-6.6000000000000085</v>
      </c>
      <c r="X92" s="59">
        <f t="shared" si="195"/>
        <v>-22.69999999999999</v>
      </c>
      <c r="Y92" s="266">
        <f t="shared" si="195"/>
        <v>-7.200000000000003</v>
      </c>
      <c r="Z92" s="266">
        <f t="shared" si="195"/>
        <v>-9.799999999999983</v>
      </c>
      <c r="AA92" s="266">
        <f t="shared" si="195"/>
        <v>-17</v>
      </c>
      <c r="AB92" s="266">
        <f t="shared" si="195"/>
        <v>-6.099999999999994</v>
      </c>
      <c r="AC92" s="266">
        <f t="shared" si="195"/>
        <v>-23.099999999999966</v>
      </c>
      <c r="AD92" s="266">
        <f t="shared" si="195"/>
        <v>-8.700000000000017</v>
      </c>
      <c r="AE92" s="266">
        <f t="shared" si="195"/>
        <v>-31.799999999999955</v>
      </c>
      <c r="AF92" s="59">
        <f t="shared" si="195"/>
        <v>-9.5</v>
      </c>
      <c r="AG92" s="59"/>
      <c r="AH92" s="59"/>
      <c r="AI92" s="59"/>
      <c r="AJ92" s="59"/>
      <c r="AK92" s="59"/>
      <c r="AL92" s="59"/>
    </row>
    <row r="93" spans="3:38" ht="15">
      <c r="C93" s="60" t="s">
        <v>2</v>
      </c>
      <c r="D93" s="68"/>
      <c r="E93" s="68"/>
      <c r="F93" s="68"/>
      <c r="G93" s="68"/>
      <c r="H93" s="68"/>
      <c r="I93" s="68"/>
      <c r="J93" s="61">
        <f>SUM(J88:J92)</f>
        <v>296.3</v>
      </c>
      <c r="K93" s="62">
        <f>SUM(K88:K92)</f>
        <v>72.7</v>
      </c>
      <c r="L93" s="62">
        <f aca="true" t="shared" si="196" ref="L93">SUM(L88:L92)</f>
        <v>75.5</v>
      </c>
      <c r="M93" s="62">
        <f>SUM(M88:M92)</f>
        <v>148.20000000000002</v>
      </c>
      <c r="N93" s="62">
        <f>SUM(N88:N92)</f>
        <v>75.19999999999999</v>
      </c>
      <c r="O93" s="62">
        <f>SUM(O88:O92)</f>
        <v>223.4</v>
      </c>
      <c r="P93" s="62">
        <f aca="true" t="shared" si="197" ref="P93:R93">SUM(P88:P92)</f>
        <v>77.19999999999999</v>
      </c>
      <c r="Q93" s="62">
        <f t="shared" si="197"/>
        <v>300.59999999999997</v>
      </c>
      <c r="R93" s="61">
        <f t="shared" si="197"/>
        <v>121.4</v>
      </c>
      <c r="S93" s="61">
        <f aca="true" t="shared" si="198" ref="S93">SUM(S88:S92)</f>
        <v>104.19999999999999</v>
      </c>
      <c r="T93" s="61">
        <f aca="true" t="shared" si="199" ref="T93">SUM(T88:T92)</f>
        <v>225.6</v>
      </c>
      <c r="U93" s="61">
        <f aca="true" t="shared" si="200" ref="U93">SUM(U88:U92)</f>
        <v>131.90000000000003</v>
      </c>
      <c r="V93" s="61">
        <f aca="true" t="shared" si="201" ref="V93">SUM(V88:V92)</f>
        <v>357.5</v>
      </c>
      <c r="W93" s="61">
        <f aca="true" t="shared" si="202" ref="W93">SUM(W88:W92)</f>
        <v>116.59999999999998</v>
      </c>
      <c r="X93" s="61">
        <f aca="true" t="shared" si="203" ref="X93:Y93">SUM(X88:X92)</f>
        <v>474.09999999999997</v>
      </c>
      <c r="Y93" s="62">
        <f t="shared" si="203"/>
        <v>116.4</v>
      </c>
      <c r="Z93" s="62">
        <f aca="true" t="shared" si="204" ref="Z93">SUM(Z88:Z92)</f>
        <v>139.70000000000002</v>
      </c>
      <c r="AA93" s="62">
        <f aca="true" t="shared" si="205" ref="AA93">SUM(AA88:AA92)</f>
        <v>256.1</v>
      </c>
      <c r="AB93" s="62">
        <f aca="true" t="shared" si="206" ref="AB93">SUM(AB88:AB92)</f>
        <v>140.9</v>
      </c>
      <c r="AC93" s="62">
        <f aca="true" t="shared" si="207" ref="AC93">SUM(AC88:AC92)</f>
        <v>397</v>
      </c>
      <c r="AD93" s="62">
        <f aca="true" t="shared" si="208" ref="AD93">SUM(AD88:AD92)</f>
        <v>146.7</v>
      </c>
      <c r="AE93" s="62">
        <f aca="true" t="shared" si="209" ref="AE93:AF93">SUM(AE88:AE92)</f>
        <v>543.7</v>
      </c>
      <c r="AF93" s="61">
        <f t="shared" si="209"/>
        <v>136.6</v>
      </c>
      <c r="AG93" s="61"/>
      <c r="AH93" s="61"/>
      <c r="AI93" s="61"/>
      <c r="AJ93" s="61"/>
      <c r="AK93" s="61"/>
      <c r="AL93" s="61"/>
    </row>
    <row r="94" spans="17:31" ht="15">
      <c r="Q94" s="139"/>
      <c r="X94" s="139"/>
      <c r="AE94" s="139"/>
    </row>
    <row r="96" spans="1:38" s="50" customFormat="1" ht="20" customHeight="1" thickBot="1">
      <c r="A96" s="48"/>
      <c r="B96" s="84"/>
      <c r="C96" s="190" t="s">
        <v>8</v>
      </c>
      <c r="D96" s="317">
        <v>2018</v>
      </c>
      <c r="E96" s="318"/>
      <c r="F96" s="318"/>
      <c r="G96" s="318"/>
      <c r="H96" s="318"/>
      <c r="I96" s="318"/>
      <c r="J96" s="319"/>
      <c r="K96" s="320">
        <v>2019</v>
      </c>
      <c r="L96" s="321"/>
      <c r="M96" s="321"/>
      <c r="N96" s="321"/>
      <c r="O96" s="321"/>
      <c r="P96" s="321"/>
      <c r="Q96" s="322"/>
      <c r="R96" s="317">
        <v>2020</v>
      </c>
      <c r="S96" s="318"/>
      <c r="T96" s="318"/>
      <c r="U96" s="318"/>
      <c r="V96" s="318"/>
      <c r="W96" s="318"/>
      <c r="X96" s="319"/>
      <c r="Y96" s="320">
        <v>2021</v>
      </c>
      <c r="Z96" s="321"/>
      <c r="AA96" s="321"/>
      <c r="AB96" s="321"/>
      <c r="AC96" s="321"/>
      <c r="AD96" s="321"/>
      <c r="AE96" s="322"/>
      <c r="AF96" s="317">
        <v>2022</v>
      </c>
      <c r="AG96" s="318"/>
      <c r="AH96" s="318"/>
      <c r="AI96" s="318"/>
      <c r="AJ96" s="318"/>
      <c r="AK96" s="318"/>
      <c r="AL96" s="319"/>
    </row>
    <row r="97" spans="3:38" ht="15" thickBot="1">
      <c r="C97" s="24" t="s">
        <v>151</v>
      </c>
      <c r="D97" s="17" t="s">
        <v>164</v>
      </c>
      <c r="E97" s="17" t="s">
        <v>165</v>
      </c>
      <c r="F97" s="17" t="s">
        <v>221</v>
      </c>
      <c r="G97" s="17" t="s">
        <v>166</v>
      </c>
      <c r="H97" s="17" t="s">
        <v>222</v>
      </c>
      <c r="I97" s="17" t="s">
        <v>167</v>
      </c>
      <c r="J97" s="17" t="s">
        <v>168</v>
      </c>
      <c r="K97" s="41" t="s">
        <v>164</v>
      </c>
      <c r="L97" s="41" t="s">
        <v>165</v>
      </c>
      <c r="M97" s="41" t="s">
        <v>221</v>
      </c>
      <c r="N97" s="41" t="s">
        <v>166</v>
      </c>
      <c r="O97" s="41" t="s">
        <v>222</v>
      </c>
      <c r="P97" s="41" t="s">
        <v>167</v>
      </c>
      <c r="Q97" s="41" t="s">
        <v>168</v>
      </c>
      <c r="R97" s="17" t="s">
        <v>164</v>
      </c>
      <c r="S97" s="17" t="s">
        <v>165</v>
      </c>
      <c r="T97" s="17" t="s">
        <v>221</v>
      </c>
      <c r="U97" s="17" t="s">
        <v>166</v>
      </c>
      <c r="V97" s="17" t="s">
        <v>222</v>
      </c>
      <c r="W97" s="17" t="s">
        <v>167</v>
      </c>
      <c r="X97" s="17" t="s">
        <v>168</v>
      </c>
      <c r="Y97" s="41" t="s">
        <v>164</v>
      </c>
      <c r="Z97" s="41" t="s">
        <v>165</v>
      </c>
      <c r="AA97" s="41" t="s">
        <v>221</v>
      </c>
      <c r="AB97" s="41" t="s">
        <v>166</v>
      </c>
      <c r="AC97" s="41" t="s">
        <v>222</v>
      </c>
      <c r="AD97" s="41" t="s">
        <v>167</v>
      </c>
      <c r="AE97" s="41" t="s">
        <v>168</v>
      </c>
      <c r="AF97" s="17" t="s">
        <v>164</v>
      </c>
      <c r="AG97" s="17" t="s">
        <v>165</v>
      </c>
      <c r="AH97" s="17" t="s">
        <v>221</v>
      </c>
      <c r="AI97" s="17" t="s">
        <v>166</v>
      </c>
      <c r="AJ97" s="17" t="s">
        <v>222</v>
      </c>
      <c r="AK97" s="17" t="s">
        <v>167</v>
      </c>
      <c r="AL97" s="17" t="s">
        <v>168</v>
      </c>
    </row>
    <row r="98" spans="1:31" ht="5" customHeight="1">
      <c r="A98" s="47"/>
      <c r="B98" s="51"/>
      <c r="C98" s="54"/>
      <c r="D98" s="191"/>
      <c r="E98" s="191"/>
      <c r="F98" s="191"/>
      <c r="G98" s="192"/>
      <c r="H98" s="192"/>
      <c r="I98" s="192"/>
      <c r="J98" s="192"/>
      <c r="K98" s="55"/>
      <c r="L98" s="55"/>
      <c r="M98" s="55"/>
      <c r="N98" s="55"/>
      <c r="O98" s="55"/>
      <c r="P98" s="55"/>
      <c r="Q98" s="55"/>
      <c r="Y98" s="55"/>
      <c r="Z98" s="55"/>
      <c r="AA98" s="55"/>
      <c r="AB98" s="55"/>
      <c r="AC98" s="55"/>
      <c r="AD98" s="55"/>
      <c r="AE98" s="55"/>
    </row>
    <row r="99" spans="3:38" ht="15">
      <c r="C99" s="58" t="s">
        <v>128</v>
      </c>
      <c r="D99" s="67"/>
      <c r="E99" s="67"/>
      <c r="F99" s="67"/>
      <c r="G99" s="67"/>
      <c r="H99" s="67"/>
      <c r="I99" s="67"/>
      <c r="J99" s="59">
        <f>J124</f>
        <v>7.5</v>
      </c>
      <c r="K99" s="266">
        <f>K124</f>
        <v>2.5</v>
      </c>
      <c r="L99" s="266">
        <f aca="true" t="shared" si="210" ref="L99:AF99">L124</f>
        <v>2</v>
      </c>
      <c r="M99" s="266">
        <f t="shared" si="210"/>
        <v>4.5</v>
      </c>
      <c r="N99" s="266">
        <f t="shared" si="210"/>
        <v>4.4</v>
      </c>
      <c r="O99" s="266">
        <f t="shared" si="210"/>
        <v>8.9</v>
      </c>
      <c r="P99" s="266">
        <f t="shared" si="210"/>
        <v>-4.7</v>
      </c>
      <c r="Q99" s="266">
        <f t="shared" si="210"/>
        <v>4.2</v>
      </c>
      <c r="R99" s="59">
        <f t="shared" si="210"/>
        <v>4.7</v>
      </c>
      <c r="S99" s="59">
        <f t="shared" si="210"/>
        <v>0.8999999999999995</v>
      </c>
      <c r="T99" s="59">
        <f t="shared" si="210"/>
        <v>5.6</v>
      </c>
      <c r="U99" s="59">
        <f t="shared" si="210"/>
        <v>3.8000000000000007</v>
      </c>
      <c r="V99" s="59">
        <f t="shared" si="210"/>
        <v>9.4</v>
      </c>
      <c r="W99" s="59">
        <f t="shared" si="210"/>
        <v>-3.6000000000000005</v>
      </c>
      <c r="X99" s="59">
        <f t="shared" si="210"/>
        <v>5.8</v>
      </c>
      <c r="Y99" s="266">
        <f t="shared" si="210"/>
        <v>1.9</v>
      </c>
      <c r="Z99" s="266">
        <f t="shared" si="210"/>
        <v>1.5</v>
      </c>
      <c r="AA99" s="266">
        <f t="shared" si="210"/>
        <v>3.4</v>
      </c>
      <c r="AB99" s="266">
        <f t="shared" si="210"/>
        <v>3.3000000000000003</v>
      </c>
      <c r="AC99" s="266">
        <f t="shared" si="210"/>
        <v>6.7</v>
      </c>
      <c r="AD99" s="266">
        <f t="shared" si="210"/>
        <v>-1.6000000000000005</v>
      </c>
      <c r="AE99" s="266">
        <f t="shared" si="210"/>
        <v>5.1</v>
      </c>
      <c r="AF99" s="59">
        <f t="shared" si="210"/>
        <v>2.6</v>
      </c>
      <c r="AG99" s="59"/>
      <c r="AH99" s="59"/>
      <c r="AI99" s="59"/>
      <c r="AJ99" s="59"/>
      <c r="AK99" s="59"/>
      <c r="AL99" s="59"/>
    </row>
    <row r="100" spans="3:38" ht="15">
      <c r="C100" s="58" t="s">
        <v>272</v>
      </c>
      <c r="D100" s="67"/>
      <c r="E100" s="67"/>
      <c r="F100" s="67"/>
      <c r="G100" s="67"/>
      <c r="H100" s="67"/>
      <c r="I100" s="67"/>
      <c r="J100" s="59">
        <f>J137</f>
        <v>50.5</v>
      </c>
      <c r="K100" s="266">
        <f>K137</f>
        <v>12.8</v>
      </c>
      <c r="L100" s="266">
        <f aca="true" t="shared" si="211" ref="L100:AF100">L137</f>
        <v>14.3</v>
      </c>
      <c r="M100" s="266">
        <f t="shared" si="211"/>
        <v>27.1</v>
      </c>
      <c r="N100" s="266">
        <f t="shared" si="211"/>
        <v>13.799999999999997</v>
      </c>
      <c r="O100" s="266">
        <f t="shared" si="211"/>
        <v>40.9</v>
      </c>
      <c r="P100" s="266">
        <f t="shared" si="211"/>
        <v>11.300000000000004</v>
      </c>
      <c r="Q100" s="266">
        <f t="shared" si="211"/>
        <v>52.2</v>
      </c>
      <c r="R100" s="59">
        <f t="shared" si="211"/>
        <v>13.3</v>
      </c>
      <c r="S100" s="59">
        <f t="shared" si="211"/>
        <v>13.2</v>
      </c>
      <c r="T100" s="59">
        <f t="shared" si="211"/>
        <v>26.5</v>
      </c>
      <c r="U100" s="59">
        <f t="shared" si="211"/>
        <v>13.299999999999997</v>
      </c>
      <c r="V100" s="59">
        <f t="shared" si="211"/>
        <v>39.8</v>
      </c>
      <c r="W100" s="59">
        <f t="shared" si="211"/>
        <v>14.5</v>
      </c>
      <c r="X100" s="59">
        <f t="shared" si="211"/>
        <v>54.3</v>
      </c>
      <c r="Y100" s="266">
        <f t="shared" si="211"/>
        <v>12.6</v>
      </c>
      <c r="Z100" s="266">
        <f t="shared" si="211"/>
        <v>11.299999999999999</v>
      </c>
      <c r="AA100" s="266">
        <f t="shared" si="211"/>
        <v>23.9</v>
      </c>
      <c r="AB100" s="266">
        <f t="shared" si="211"/>
        <v>11.800000000000004</v>
      </c>
      <c r="AC100" s="266">
        <f t="shared" si="211"/>
        <v>35.7</v>
      </c>
      <c r="AD100" s="266">
        <f t="shared" si="211"/>
        <v>10.5</v>
      </c>
      <c r="AE100" s="266">
        <f t="shared" si="211"/>
        <v>46.2</v>
      </c>
      <c r="AF100" s="59">
        <f t="shared" si="211"/>
        <v>11</v>
      </c>
      <c r="AG100" s="59"/>
      <c r="AH100" s="59"/>
      <c r="AI100" s="59"/>
      <c r="AJ100" s="59"/>
      <c r="AK100" s="59"/>
      <c r="AL100" s="59"/>
    </row>
    <row r="101" spans="3:38" ht="15">
      <c r="C101" s="58" t="s">
        <v>0</v>
      </c>
      <c r="D101" s="67"/>
      <c r="E101" s="67"/>
      <c r="F101" s="67"/>
      <c r="G101" s="67"/>
      <c r="H101" s="67"/>
      <c r="I101" s="67"/>
      <c r="J101" s="59">
        <f>J151</f>
        <v>9.8</v>
      </c>
      <c r="K101" s="266">
        <f>K151</f>
        <v>2.1</v>
      </c>
      <c r="L101" s="266">
        <f aca="true" t="shared" si="212" ref="L101:AF101">L151</f>
        <v>2.9999999999999996</v>
      </c>
      <c r="M101" s="266">
        <f t="shared" si="212"/>
        <v>5.1</v>
      </c>
      <c r="N101" s="266">
        <f t="shared" si="212"/>
        <v>5.4</v>
      </c>
      <c r="O101" s="266">
        <f t="shared" si="212"/>
        <v>10.5</v>
      </c>
      <c r="P101" s="266">
        <f t="shared" si="212"/>
        <v>2.6999999999999993</v>
      </c>
      <c r="Q101" s="266">
        <f t="shared" si="212"/>
        <v>13.2</v>
      </c>
      <c r="R101" s="59">
        <f t="shared" si="212"/>
        <v>1.9</v>
      </c>
      <c r="S101" s="59">
        <f t="shared" si="212"/>
        <v>2.4</v>
      </c>
      <c r="T101" s="59">
        <f t="shared" si="212"/>
        <v>4.3</v>
      </c>
      <c r="U101" s="59">
        <f t="shared" si="212"/>
        <v>5.1000000000000005</v>
      </c>
      <c r="V101" s="59">
        <f t="shared" si="212"/>
        <v>9.4</v>
      </c>
      <c r="W101" s="59">
        <f t="shared" si="212"/>
        <v>0.5999999999999996</v>
      </c>
      <c r="X101" s="59">
        <f t="shared" si="212"/>
        <v>10</v>
      </c>
      <c r="Y101" s="266">
        <f t="shared" si="212"/>
        <v>2.7</v>
      </c>
      <c r="Z101" s="266">
        <f t="shared" si="212"/>
        <v>3.5999999999999996</v>
      </c>
      <c r="AA101" s="266">
        <f t="shared" si="212"/>
        <v>6.3</v>
      </c>
      <c r="AB101" s="266">
        <f t="shared" si="212"/>
        <v>3.8</v>
      </c>
      <c r="AC101" s="266">
        <f t="shared" si="212"/>
        <v>10.1</v>
      </c>
      <c r="AD101" s="266">
        <f t="shared" si="212"/>
        <v>2.5999999999999996</v>
      </c>
      <c r="AE101" s="266">
        <f t="shared" si="212"/>
        <v>12.7</v>
      </c>
      <c r="AF101" s="59">
        <f t="shared" si="212"/>
        <v>0.6</v>
      </c>
      <c r="AG101" s="59"/>
      <c r="AH101" s="59"/>
      <c r="AI101" s="59"/>
      <c r="AJ101" s="59"/>
      <c r="AK101" s="59"/>
      <c r="AL101" s="59"/>
    </row>
    <row r="102" spans="3:38" ht="15">
      <c r="C102" s="58" t="s">
        <v>119</v>
      </c>
      <c r="D102" s="67"/>
      <c r="E102" s="67"/>
      <c r="F102" s="67"/>
      <c r="G102" s="67"/>
      <c r="H102" s="67"/>
      <c r="I102" s="67"/>
      <c r="J102" s="59">
        <f>J164</f>
        <v>0</v>
      </c>
      <c r="K102" s="266">
        <f>K164</f>
        <v>0</v>
      </c>
      <c r="L102" s="266">
        <f aca="true" t="shared" si="213" ref="L102:AF102">L164</f>
        <v>0</v>
      </c>
      <c r="M102" s="266">
        <f t="shared" si="213"/>
        <v>0</v>
      </c>
      <c r="N102" s="266">
        <f t="shared" si="213"/>
        <v>0</v>
      </c>
      <c r="O102" s="266">
        <f t="shared" si="213"/>
        <v>0</v>
      </c>
      <c r="P102" s="266">
        <f t="shared" si="213"/>
        <v>0</v>
      </c>
      <c r="Q102" s="266">
        <f t="shared" si="213"/>
        <v>0</v>
      </c>
      <c r="R102" s="59">
        <f t="shared" si="213"/>
        <v>24.1</v>
      </c>
      <c r="S102" s="59">
        <f t="shared" si="213"/>
        <v>3.6999999999999993</v>
      </c>
      <c r="T102" s="59">
        <f t="shared" si="213"/>
        <v>27.8</v>
      </c>
      <c r="U102" s="59">
        <f t="shared" si="213"/>
        <v>35.099999999999994</v>
      </c>
      <c r="V102" s="59">
        <f t="shared" si="213"/>
        <v>62.89999999999999</v>
      </c>
      <c r="W102" s="59">
        <f t="shared" si="213"/>
        <v>16.30000000000001</v>
      </c>
      <c r="X102" s="59">
        <f t="shared" si="213"/>
        <v>79.2</v>
      </c>
      <c r="Y102" s="266">
        <f t="shared" si="213"/>
        <v>18.2</v>
      </c>
      <c r="Z102" s="266">
        <f t="shared" si="213"/>
        <v>25.8</v>
      </c>
      <c r="AA102" s="266">
        <f t="shared" si="213"/>
        <v>44</v>
      </c>
      <c r="AB102" s="266">
        <f t="shared" si="213"/>
        <v>39.400000000000006</v>
      </c>
      <c r="AC102" s="266">
        <f t="shared" si="213"/>
        <v>83.4</v>
      </c>
      <c r="AD102" s="266">
        <f t="shared" si="213"/>
        <v>17.89999999999999</v>
      </c>
      <c r="AE102" s="266">
        <f t="shared" si="213"/>
        <v>101.3</v>
      </c>
      <c r="AF102" s="59">
        <f t="shared" si="213"/>
        <v>30.1</v>
      </c>
      <c r="AG102" s="59"/>
      <c r="AH102" s="59"/>
      <c r="AI102" s="59"/>
      <c r="AJ102" s="59"/>
      <c r="AK102" s="59"/>
      <c r="AL102" s="59"/>
    </row>
    <row r="103" spans="3:38" ht="15">
      <c r="C103" s="60" t="s">
        <v>2</v>
      </c>
      <c r="D103" s="68"/>
      <c r="E103" s="68"/>
      <c r="F103" s="68"/>
      <c r="G103" s="68"/>
      <c r="H103" s="68"/>
      <c r="I103" s="68"/>
      <c r="J103" s="61">
        <f>SUM(J99:J102)</f>
        <v>67.8</v>
      </c>
      <c r="K103" s="62">
        <f>SUM(K99:K102)</f>
        <v>17.400000000000002</v>
      </c>
      <c r="L103" s="62">
        <f aca="true" t="shared" si="214" ref="L103:AF103">SUM(L99:L102)</f>
        <v>19.3</v>
      </c>
      <c r="M103" s="62">
        <f t="shared" si="214"/>
        <v>36.7</v>
      </c>
      <c r="N103" s="62">
        <f t="shared" si="214"/>
        <v>23.599999999999994</v>
      </c>
      <c r="O103" s="62">
        <f t="shared" si="214"/>
        <v>60.3</v>
      </c>
      <c r="P103" s="62">
        <f t="shared" si="214"/>
        <v>9.300000000000004</v>
      </c>
      <c r="Q103" s="62">
        <f t="shared" si="214"/>
        <v>69.60000000000001</v>
      </c>
      <c r="R103" s="61">
        <f t="shared" si="214"/>
        <v>44</v>
      </c>
      <c r="S103" s="61">
        <f t="shared" si="214"/>
        <v>20.199999999999996</v>
      </c>
      <c r="T103" s="61">
        <f t="shared" si="214"/>
        <v>64.2</v>
      </c>
      <c r="U103" s="61">
        <f t="shared" si="214"/>
        <v>57.3</v>
      </c>
      <c r="V103" s="61">
        <f t="shared" si="214"/>
        <v>121.49999999999999</v>
      </c>
      <c r="W103" s="61">
        <f t="shared" si="214"/>
        <v>27.80000000000001</v>
      </c>
      <c r="X103" s="61">
        <f t="shared" si="214"/>
        <v>149.3</v>
      </c>
      <c r="Y103" s="62">
        <f t="shared" si="214"/>
        <v>35.4</v>
      </c>
      <c r="Z103" s="62">
        <f t="shared" si="214"/>
        <v>42.2</v>
      </c>
      <c r="AA103" s="62">
        <f t="shared" si="214"/>
        <v>77.6</v>
      </c>
      <c r="AB103" s="62">
        <f t="shared" si="214"/>
        <v>58.30000000000001</v>
      </c>
      <c r="AC103" s="62">
        <f t="shared" si="214"/>
        <v>135.9</v>
      </c>
      <c r="AD103" s="62">
        <f t="shared" si="214"/>
        <v>29.39999999999999</v>
      </c>
      <c r="AE103" s="62">
        <f t="shared" si="214"/>
        <v>165.3</v>
      </c>
      <c r="AF103" s="61">
        <f t="shared" si="214"/>
        <v>44.3</v>
      </c>
      <c r="AG103" s="61"/>
      <c r="AH103" s="61"/>
      <c r="AI103" s="61"/>
      <c r="AJ103" s="61"/>
      <c r="AK103" s="61"/>
      <c r="AL103" s="61"/>
    </row>
    <row r="104" spans="17:31" ht="15">
      <c r="Q104" s="139"/>
      <c r="X104" s="139"/>
      <c r="AE104" s="139"/>
    </row>
    <row r="106" spans="1:38" s="50" customFormat="1" ht="20" customHeight="1" thickBot="1">
      <c r="A106" s="48"/>
      <c r="B106" s="84"/>
      <c r="C106" s="190" t="s">
        <v>3</v>
      </c>
      <c r="D106" s="317">
        <v>2018</v>
      </c>
      <c r="E106" s="318"/>
      <c r="F106" s="318"/>
      <c r="G106" s="318"/>
      <c r="H106" s="318"/>
      <c r="I106" s="318"/>
      <c r="J106" s="319"/>
      <c r="K106" s="320">
        <v>2019</v>
      </c>
      <c r="L106" s="321"/>
      <c r="M106" s="321"/>
      <c r="N106" s="321"/>
      <c r="O106" s="321"/>
      <c r="P106" s="321"/>
      <c r="Q106" s="322"/>
      <c r="R106" s="317">
        <v>2020</v>
      </c>
      <c r="S106" s="318"/>
      <c r="T106" s="318"/>
      <c r="U106" s="318"/>
      <c r="V106" s="318"/>
      <c r="W106" s="318"/>
      <c r="X106" s="319"/>
      <c r="Y106" s="320">
        <v>2021</v>
      </c>
      <c r="Z106" s="321"/>
      <c r="AA106" s="321"/>
      <c r="AB106" s="321"/>
      <c r="AC106" s="321"/>
      <c r="AD106" s="321"/>
      <c r="AE106" s="322"/>
      <c r="AF106" s="317">
        <v>2022</v>
      </c>
      <c r="AG106" s="318"/>
      <c r="AH106" s="318"/>
      <c r="AI106" s="318"/>
      <c r="AJ106" s="318"/>
      <c r="AK106" s="318"/>
      <c r="AL106" s="319"/>
    </row>
    <row r="107" spans="3:38" ht="15" thickBot="1">
      <c r="C107" s="24" t="s">
        <v>151</v>
      </c>
      <c r="D107" s="17" t="s">
        <v>164</v>
      </c>
      <c r="E107" s="17" t="s">
        <v>165</v>
      </c>
      <c r="F107" s="17" t="s">
        <v>221</v>
      </c>
      <c r="G107" s="17" t="s">
        <v>166</v>
      </c>
      <c r="H107" s="17" t="s">
        <v>222</v>
      </c>
      <c r="I107" s="17" t="s">
        <v>167</v>
      </c>
      <c r="J107" s="17" t="s">
        <v>168</v>
      </c>
      <c r="K107" s="41" t="s">
        <v>164</v>
      </c>
      <c r="L107" s="41" t="s">
        <v>165</v>
      </c>
      <c r="M107" s="41" t="s">
        <v>221</v>
      </c>
      <c r="N107" s="41" t="s">
        <v>166</v>
      </c>
      <c r="O107" s="41" t="s">
        <v>222</v>
      </c>
      <c r="P107" s="41" t="s">
        <v>167</v>
      </c>
      <c r="Q107" s="41" t="s">
        <v>168</v>
      </c>
      <c r="R107" s="17" t="s">
        <v>164</v>
      </c>
      <c r="S107" s="17" t="s">
        <v>165</v>
      </c>
      <c r="T107" s="17" t="s">
        <v>221</v>
      </c>
      <c r="U107" s="17" t="s">
        <v>166</v>
      </c>
      <c r="V107" s="17" t="s">
        <v>222</v>
      </c>
      <c r="W107" s="17" t="s">
        <v>167</v>
      </c>
      <c r="X107" s="17" t="s">
        <v>168</v>
      </c>
      <c r="Y107" s="41" t="s">
        <v>164</v>
      </c>
      <c r="Z107" s="41" t="s">
        <v>165</v>
      </c>
      <c r="AA107" s="41" t="s">
        <v>221</v>
      </c>
      <c r="AB107" s="41" t="s">
        <v>166</v>
      </c>
      <c r="AC107" s="41" t="s">
        <v>222</v>
      </c>
      <c r="AD107" s="41" t="s">
        <v>167</v>
      </c>
      <c r="AE107" s="41" t="s">
        <v>168</v>
      </c>
      <c r="AF107" s="17" t="s">
        <v>164</v>
      </c>
      <c r="AG107" s="17" t="s">
        <v>165</v>
      </c>
      <c r="AH107" s="17" t="s">
        <v>221</v>
      </c>
      <c r="AI107" s="17" t="s">
        <v>166</v>
      </c>
      <c r="AJ107" s="17" t="s">
        <v>222</v>
      </c>
      <c r="AK107" s="17" t="s">
        <v>167</v>
      </c>
      <c r="AL107" s="17" t="s">
        <v>168</v>
      </c>
    </row>
    <row r="108" spans="1:31" ht="5" customHeight="1">
      <c r="A108" s="47"/>
      <c r="B108" s="51"/>
      <c r="C108" s="54"/>
      <c r="D108" s="191"/>
      <c r="E108" s="191"/>
      <c r="F108" s="191"/>
      <c r="G108" s="192"/>
      <c r="H108" s="192"/>
      <c r="I108" s="192"/>
      <c r="J108" s="192"/>
      <c r="K108" s="55"/>
      <c r="L108" s="55"/>
      <c r="M108" s="55"/>
      <c r="N108" s="55"/>
      <c r="O108" s="55"/>
      <c r="P108" s="55"/>
      <c r="Q108" s="55"/>
      <c r="Y108" s="55"/>
      <c r="Z108" s="55"/>
      <c r="AA108" s="55"/>
      <c r="AB108" s="55"/>
      <c r="AC108" s="55"/>
      <c r="AD108" s="55"/>
      <c r="AE108" s="55"/>
    </row>
    <row r="109" spans="3:38" ht="15">
      <c r="C109" s="58" t="s">
        <v>128</v>
      </c>
      <c r="D109" s="67"/>
      <c r="E109" s="67"/>
      <c r="F109" s="67"/>
      <c r="G109" s="67"/>
      <c r="H109" s="67"/>
      <c r="I109" s="67"/>
      <c r="J109" s="59">
        <f>J126</f>
        <v>9.1</v>
      </c>
      <c r="K109" s="266">
        <f>K126</f>
        <v>2</v>
      </c>
      <c r="L109" s="266">
        <f aca="true" t="shared" si="215" ref="L109:AF109">L126</f>
        <v>1.5</v>
      </c>
      <c r="M109" s="266">
        <f t="shared" si="215"/>
        <v>3.5</v>
      </c>
      <c r="N109" s="266">
        <f t="shared" si="215"/>
        <v>3.7</v>
      </c>
      <c r="O109" s="266">
        <f t="shared" si="215"/>
        <v>7.2</v>
      </c>
      <c r="P109" s="266">
        <f t="shared" si="215"/>
        <v>-2.8</v>
      </c>
      <c r="Q109" s="266">
        <f t="shared" si="215"/>
        <v>4.4</v>
      </c>
      <c r="R109" s="59">
        <f t="shared" si="215"/>
        <v>4.1</v>
      </c>
      <c r="S109" s="59">
        <f t="shared" si="215"/>
        <v>0.3000000000000007</v>
      </c>
      <c r="T109" s="59">
        <f t="shared" si="215"/>
        <v>4.4</v>
      </c>
      <c r="U109" s="59">
        <f t="shared" si="215"/>
        <v>3.3</v>
      </c>
      <c r="V109" s="59">
        <f t="shared" si="215"/>
        <v>7.7</v>
      </c>
      <c r="W109" s="59">
        <f t="shared" si="215"/>
        <v>-4.1</v>
      </c>
      <c r="X109" s="59">
        <f t="shared" si="215"/>
        <v>3.6</v>
      </c>
      <c r="Y109" s="266">
        <f t="shared" si="215"/>
        <v>1.4</v>
      </c>
      <c r="Z109" s="266">
        <f t="shared" si="215"/>
        <v>3.0000000000000004</v>
      </c>
      <c r="AA109" s="266">
        <f t="shared" si="215"/>
        <v>4.4</v>
      </c>
      <c r="AB109" s="266">
        <f t="shared" si="215"/>
        <v>2.6999999999999993</v>
      </c>
      <c r="AC109" s="266">
        <f t="shared" si="215"/>
        <v>7.1</v>
      </c>
      <c r="AD109" s="266">
        <f t="shared" si="215"/>
        <v>-2.1999999999999993</v>
      </c>
      <c r="AE109" s="266">
        <f t="shared" si="215"/>
        <v>4.9</v>
      </c>
      <c r="AF109" s="59">
        <f t="shared" si="215"/>
        <v>2</v>
      </c>
      <c r="AG109" s="59"/>
      <c r="AH109" s="59"/>
      <c r="AI109" s="59"/>
      <c r="AJ109" s="59"/>
      <c r="AK109" s="59"/>
      <c r="AL109" s="59"/>
    </row>
    <row r="110" spans="3:38" ht="15">
      <c r="C110" s="58" t="s">
        <v>272</v>
      </c>
      <c r="D110" s="67"/>
      <c r="E110" s="67"/>
      <c r="F110" s="67"/>
      <c r="G110" s="67"/>
      <c r="H110" s="67"/>
      <c r="I110" s="67"/>
      <c r="J110" s="59">
        <f>J139</f>
        <v>24</v>
      </c>
      <c r="K110" s="266">
        <f>K139</f>
        <v>6</v>
      </c>
      <c r="L110" s="266">
        <f aca="true" t="shared" si="216" ref="L110:AF110">L139</f>
        <v>7.300000000000001</v>
      </c>
      <c r="M110" s="266">
        <f t="shared" si="216"/>
        <v>13.3</v>
      </c>
      <c r="N110" s="266">
        <f t="shared" si="216"/>
        <v>6.800000000000001</v>
      </c>
      <c r="O110" s="266">
        <f t="shared" si="216"/>
        <v>20.1</v>
      </c>
      <c r="P110" s="266">
        <f t="shared" si="216"/>
        <v>4.099999999999998</v>
      </c>
      <c r="Q110" s="266">
        <f t="shared" si="216"/>
        <v>24.2</v>
      </c>
      <c r="R110" s="59">
        <f t="shared" si="216"/>
        <v>6.5</v>
      </c>
      <c r="S110" s="59">
        <f t="shared" si="216"/>
        <v>6.5</v>
      </c>
      <c r="T110" s="59">
        <f t="shared" si="216"/>
        <v>13</v>
      </c>
      <c r="U110" s="59">
        <f t="shared" si="216"/>
        <v>6.899999999999999</v>
      </c>
      <c r="V110" s="59">
        <f t="shared" si="216"/>
        <v>19.9</v>
      </c>
      <c r="W110" s="59">
        <f t="shared" si="216"/>
        <v>4.600000000000001</v>
      </c>
      <c r="X110" s="59">
        <f t="shared" si="216"/>
        <v>24.5</v>
      </c>
      <c r="Y110" s="266">
        <f t="shared" si="216"/>
        <v>4.3</v>
      </c>
      <c r="Z110" s="266">
        <f t="shared" si="216"/>
        <v>3.2</v>
      </c>
      <c r="AA110" s="266">
        <f t="shared" si="216"/>
        <v>7.5</v>
      </c>
      <c r="AB110" s="266">
        <f t="shared" si="216"/>
        <v>4.800000000000001</v>
      </c>
      <c r="AC110" s="266">
        <f t="shared" si="216"/>
        <v>12.3</v>
      </c>
      <c r="AD110" s="266">
        <f t="shared" si="216"/>
        <v>2.6999999999999993</v>
      </c>
      <c r="AE110" s="266">
        <f t="shared" si="216"/>
        <v>15</v>
      </c>
      <c r="AF110" s="59">
        <f t="shared" si="216"/>
        <v>4.1</v>
      </c>
      <c r="AG110" s="59"/>
      <c r="AH110" s="59"/>
      <c r="AI110" s="59"/>
      <c r="AJ110" s="59"/>
      <c r="AK110" s="59"/>
      <c r="AL110" s="59"/>
    </row>
    <row r="111" spans="3:38" ht="15">
      <c r="C111" s="58" t="s">
        <v>0</v>
      </c>
      <c r="D111" s="67"/>
      <c r="E111" s="67"/>
      <c r="F111" s="67"/>
      <c r="G111" s="67"/>
      <c r="H111" s="67"/>
      <c r="I111" s="67"/>
      <c r="J111" s="59">
        <f>J153</f>
        <v>-2.1</v>
      </c>
      <c r="K111" s="266">
        <f>K153</f>
        <v>-0.7</v>
      </c>
      <c r="L111" s="266">
        <f aca="true" t="shared" si="217" ref="L111:AF111">L153</f>
        <v>0.19999999999999996</v>
      </c>
      <c r="M111" s="266">
        <f t="shared" si="217"/>
        <v>-0.5</v>
      </c>
      <c r="N111" s="266">
        <f t="shared" si="217"/>
        <v>2.6</v>
      </c>
      <c r="O111" s="266">
        <f t="shared" si="217"/>
        <v>2.1</v>
      </c>
      <c r="P111" s="266">
        <f t="shared" si="217"/>
        <v>-0.40000000000000013</v>
      </c>
      <c r="Q111" s="266">
        <f t="shared" si="217"/>
        <v>1.7</v>
      </c>
      <c r="R111" s="59">
        <f t="shared" si="217"/>
        <v>-1</v>
      </c>
      <c r="S111" s="59">
        <f t="shared" si="217"/>
        <v>-0.5</v>
      </c>
      <c r="T111" s="59">
        <f t="shared" si="217"/>
        <v>-1.5</v>
      </c>
      <c r="U111" s="59">
        <f t="shared" si="217"/>
        <v>2.2</v>
      </c>
      <c r="V111" s="59">
        <f t="shared" si="217"/>
        <v>0.7000000000000002</v>
      </c>
      <c r="W111" s="59">
        <f t="shared" si="217"/>
        <v>-2.4000000000000004</v>
      </c>
      <c r="X111" s="59">
        <f t="shared" si="217"/>
        <v>-1.7</v>
      </c>
      <c r="Y111" s="266">
        <f t="shared" si="217"/>
        <v>0.5</v>
      </c>
      <c r="Z111" s="266">
        <f t="shared" si="217"/>
        <v>1.3</v>
      </c>
      <c r="AA111" s="266">
        <f t="shared" si="217"/>
        <v>1.8</v>
      </c>
      <c r="AB111" s="266">
        <f t="shared" si="217"/>
        <v>1.5999999999999999</v>
      </c>
      <c r="AC111" s="266">
        <f t="shared" si="217"/>
        <v>3.4</v>
      </c>
      <c r="AD111" s="266">
        <f t="shared" si="217"/>
        <v>0.3999999999999999</v>
      </c>
      <c r="AE111" s="266">
        <f t="shared" si="217"/>
        <v>3.8</v>
      </c>
      <c r="AF111" s="59">
        <f t="shared" si="217"/>
        <v>-1.5</v>
      </c>
      <c r="AG111" s="59"/>
      <c r="AH111" s="59"/>
      <c r="AI111" s="59"/>
      <c r="AJ111" s="59"/>
      <c r="AK111" s="59"/>
      <c r="AL111" s="59"/>
    </row>
    <row r="112" spans="3:38" ht="15">
      <c r="C112" s="58" t="s">
        <v>119</v>
      </c>
      <c r="D112" s="67"/>
      <c r="E112" s="67"/>
      <c r="F112" s="67"/>
      <c r="G112" s="67"/>
      <c r="H112" s="67"/>
      <c r="I112" s="67"/>
      <c r="J112" s="59">
        <f>J166</f>
        <v>0</v>
      </c>
      <c r="K112" s="266">
        <f>K166</f>
        <v>0</v>
      </c>
      <c r="L112" s="266">
        <f aca="true" t="shared" si="218" ref="L112:AF112">L166</f>
        <v>0</v>
      </c>
      <c r="M112" s="266">
        <f t="shared" si="218"/>
        <v>0</v>
      </c>
      <c r="N112" s="266">
        <f t="shared" si="218"/>
        <v>0</v>
      </c>
      <c r="O112" s="266">
        <f t="shared" si="218"/>
        <v>0</v>
      </c>
      <c r="P112" s="266">
        <f t="shared" si="218"/>
        <v>0</v>
      </c>
      <c r="Q112" s="266">
        <f t="shared" si="218"/>
        <v>0</v>
      </c>
      <c r="R112" s="59">
        <f t="shared" si="218"/>
        <v>16.6</v>
      </c>
      <c r="S112" s="59">
        <f t="shared" si="218"/>
        <v>-9.500000000000002</v>
      </c>
      <c r="T112" s="59">
        <f t="shared" si="218"/>
        <v>7.1</v>
      </c>
      <c r="U112" s="59">
        <f t="shared" si="218"/>
        <v>25.799999999999997</v>
      </c>
      <c r="V112" s="59">
        <f t="shared" si="218"/>
        <v>32.9</v>
      </c>
      <c r="W112" s="59">
        <f t="shared" si="218"/>
        <v>7.5</v>
      </c>
      <c r="X112" s="59">
        <f t="shared" si="218"/>
        <v>40.4</v>
      </c>
      <c r="Y112" s="266">
        <f t="shared" si="218"/>
        <v>9.7</v>
      </c>
      <c r="Z112" s="266">
        <f t="shared" si="218"/>
        <v>21.3</v>
      </c>
      <c r="AA112" s="266">
        <f t="shared" si="218"/>
        <v>31</v>
      </c>
      <c r="AB112" s="266">
        <f t="shared" si="218"/>
        <v>20.4</v>
      </c>
      <c r="AC112" s="266">
        <f t="shared" si="218"/>
        <v>51.4</v>
      </c>
      <c r="AD112" s="266">
        <f t="shared" si="218"/>
        <v>10.899999999999999</v>
      </c>
      <c r="AE112" s="266">
        <f t="shared" si="218"/>
        <v>62.3</v>
      </c>
      <c r="AF112" s="59">
        <f t="shared" si="218"/>
        <v>18.5</v>
      </c>
      <c r="AG112" s="59"/>
      <c r="AH112" s="59"/>
      <c r="AI112" s="59"/>
      <c r="AJ112" s="59"/>
      <c r="AK112" s="59"/>
      <c r="AL112" s="59"/>
    </row>
    <row r="113" spans="3:38" ht="15">
      <c r="C113" s="60" t="s">
        <v>2</v>
      </c>
      <c r="D113" s="68"/>
      <c r="E113" s="68"/>
      <c r="F113" s="68"/>
      <c r="G113" s="68"/>
      <c r="H113" s="68"/>
      <c r="I113" s="68"/>
      <c r="J113" s="61">
        <f>SUM(J109:J112)</f>
        <v>31</v>
      </c>
      <c r="K113" s="62">
        <f>SUM(K109:K112)</f>
        <v>7.3</v>
      </c>
      <c r="L113" s="62">
        <f aca="true" t="shared" si="219" ref="L113:AF113">SUM(L109:L112)</f>
        <v>9</v>
      </c>
      <c r="M113" s="62">
        <f t="shared" si="219"/>
        <v>16.3</v>
      </c>
      <c r="N113" s="62">
        <f t="shared" si="219"/>
        <v>13.1</v>
      </c>
      <c r="O113" s="62">
        <f t="shared" si="219"/>
        <v>29.400000000000002</v>
      </c>
      <c r="P113" s="62">
        <f t="shared" si="219"/>
        <v>0.8999999999999979</v>
      </c>
      <c r="Q113" s="62">
        <f t="shared" si="219"/>
        <v>30.3</v>
      </c>
      <c r="R113" s="61">
        <f t="shared" si="219"/>
        <v>26.200000000000003</v>
      </c>
      <c r="S113" s="61">
        <f t="shared" si="219"/>
        <v>-3.200000000000001</v>
      </c>
      <c r="T113" s="61">
        <f t="shared" si="219"/>
        <v>23</v>
      </c>
      <c r="U113" s="61">
        <f t="shared" si="219"/>
        <v>38.199999999999996</v>
      </c>
      <c r="V113" s="61">
        <f t="shared" si="219"/>
        <v>61.199999999999996</v>
      </c>
      <c r="W113" s="61">
        <f t="shared" si="219"/>
        <v>5.600000000000001</v>
      </c>
      <c r="X113" s="61">
        <f t="shared" si="219"/>
        <v>66.8</v>
      </c>
      <c r="Y113" s="62">
        <f t="shared" si="219"/>
        <v>15.899999999999999</v>
      </c>
      <c r="Z113" s="62">
        <f t="shared" si="219"/>
        <v>28.8</v>
      </c>
      <c r="AA113" s="62">
        <f t="shared" si="219"/>
        <v>44.7</v>
      </c>
      <c r="AB113" s="62">
        <f>SUM(AB109:AB112)</f>
        <v>29.5</v>
      </c>
      <c r="AC113" s="62">
        <f t="shared" si="219"/>
        <v>74.19999999999999</v>
      </c>
      <c r="AD113" s="62">
        <f t="shared" si="219"/>
        <v>11.799999999999999</v>
      </c>
      <c r="AE113" s="62">
        <f t="shared" si="219"/>
        <v>86</v>
      </c>
      <c r="AF113" s="61">
        <f t="shared" si="219"/>
        <v>23.1</v>
      </c>
      <c r="AG113" s="61"/>
      <c r="AH113" s="61"/>
      <c r="AI113" s="61"/>
      <c r="AJ113" s="61"/>
      <c r="AK113" s="61"/>
      <c r="AL113" s="61"/>
    </row>
    <row r="114" spans="17:31" ht="15">
      <c r="Q114" s="139"/>
      <c r="X114" s="139"/>
      <c r="AE114" s="139"/>
    </row>
    <row r="116" spans="3:38" ht="20" customHeight="1" thickBot="1">
      <c r="C116" s="190" t="s">
        <v>127</v>
      </c>
      <c r="D116" s="317">
        <v>2018</v>
      </c>
      <c r="E116" s="318"/>
      <c r="F116" s="318"/>
      <c r="G116" s="318"/>
      <c r="H116" s="318"/>
      <c r="I116" s="318"/>
      <c r="J116" s="319"/>
      <c r="K116" s="320">
        <v>2019</v>
      </c>
      <c r="L116" s="321"/>
      <c r="M116" s="321"/>
      <c r="N116" s="321"/>
      <c r="O116" s="321"/>
      <c r="P116" s="321"/>
      <c r="Q116" s="322"/>
      <c r="R116" s="317">
        <v>2020</v>
      </c>
      <c r="S116" s="318"/>
      <c r="T116" s="318"/>
      <c r="U116" s="318"/>
      <c r="V116" s="318"/>
      <c r="W116" s="318"/>
      <c r="X116" s="319"/>
      <c r="Y116" s="320">
        <v>2021</v>
      </c>
      <c r="Z116" s="321"/>
      <c r="AA116" s="321"/>
      <c r="AB116" s="321"/>
      <c r="AC116" s="321"/>
      <c r="AD116" s="321"/>
      <c r="AE116" s="322"/>
      <c r="AF116" s="317">
        <v>2022</v>
      </c>
      <c r="AG116" s="318"/>
      <c r="AH116" s="318"/>
      <c r="AI116" s="318"/>
      <c r="AJ116" s="318"/>
      <c r="AK116" s="318"/>
      <c r="AL116" s="319"/>
    </row>
    <row r="117" spans="3:38" ht="15" thickBot="1">
      <c r="C117" s="24" t="s">
        <v>151</v>
      </c>
      <c r="D117" s="17" t="s">
        <v>164</v>
      </c>
      <c r="E117" s="17" t="s">
        <v>165</v>
      </c>
      <c r="F117" s="17" t="s">
        <v>221</v>
      </c>
      <c r="G117" s="17" t="s">
        <v>166</v>
      </c>
      <c r="H117" s="17" t="s">
        <v>222</v>
      </c>
      <c r="I117" s="17" t="s">
        <v>167</v>
      </c>
      <c r="J117" s="17" t="s">
        <v>168</v>
      </c>
      <c r="K117" s="41" t="s">
        <v>164</v>
      </c>
      <c r="L117" s="41" t="s">
        <v>165</v>
      </c>
      <c r="M117" s="41" t="s">
        <v>221</v>
      </c>
      <c r="N117" s="41" t="s">
        <v>166</v>
      </c>
      <c r="O117" s="41" t="s">
        <v>222</v>
      </c>
      <c r="P117" s="41" t="s">
        <v>167</v>
      </c>
      <c r="Q117" s="41" t="s">
        <v>168</v>
      </c>
      <c r="R117" s="17" t="s">
        <v>164</v>
      </c>
      <c r="S117" s="17" t="s">
        <v>165</v>
      </c>
      <c r="T117" s="17" t="s">
        <v>221</v>
      </c>
      <c r="U117" s="17" t="s">
        <v>166</v>
      </c>
      <c r="V117" s="17" t="s">
        <v>222</v>
      </c>
      <c r="W117" s="17" t="s">
        <v>167</v>
      </c>
      <c r="X117" s="17" t="s">
        <v>168</v>
      </c>
      <c r="Y117" s="41" t="s">
        <v>164</v>
      </c>
      <c r="Z117" s="41" t="s">
        <v>165</v>
      </c>
      <c r="AA117" s="41" t="s">
        <v>221</v>
      </c>
      <c r="AB117" s="41" t="s">
        <v>166</v>
      </c>
      <c r="AC117" s="41" t="s">
        <v>222</v>
      </c>
      <c r="AD117" s="41" t="s">
        <v>167</v>
      </c>
      <c r="AE117" s="41" t="s">
        <v>168</v>
      </c>
      <c r="AF117" s="17" t="s">
        <v>164</v>
      </c>
      <c r="AG117" s="17" t="s">
        <v>165</v>
      </c>
      <c r="AH117" s="17" t="s">
        <v>221</v>
      </c>
      <c r="AI117" s="17" t="s">
        <v>166</v>
      </c>
      <c r="AJ117" s="17" t="s">
        <v>222</v>
      </c>
      <c r="AK117" s="17" t="s">
        <v>167</v>
      </c>
      <c r="AL117" s="17" t="s">
        <v>168</v>
      </c>
    </row>
    <row r="118" spans="1:31" ht="5" customHeight="1">
      <c r="A118" s="47"/>
      <c r="B118" s="51"/>
      <c r="C118" s="54"/>
      <c r="D118" s="191"/>
      <c r="E118" s="191"/>
      <c r="F118" s="191"/>
      <c r="G118" s="192"/>
      <c r="H118" s="192"/>
      <c r="I118" s="192"/>
      <c r="J118" s="192"/>
      <c r="K118" s="55"/>
      <c r="L118" s="55"/>
      <c r="M118" s="55"/>
      <c r="N118" s="55"/>
      <c r="O118" s="55"/>
      <c r="P118" s="55"/>
      <c r="Q118" s="55"/>
      <c r="Y118" s="55"/>
      <c r="Z118" s="55"/>
      <c r="AA118" s="55"/>
      <c r="AB118" s="55"/>
      <c r="AC118" s="55"/>
      <c r="AD118" s="55"/>
      <c r="AE118" s="55"/>
    </row>
    <row r="119" spans="3:38" ht="15">
      <c r="C119" s="58" t="s">
        <v>4</v>
      </c>
      <c r="D119" s="67"/>
      <c r="E119" s="67"/>
      <c r="F119" s="67"/>
      <c r="G119" s="67"/>
      <c r="H119" s="67"/>
      <c r="I119" s="67"/>
      <c r="J119" s="126">
        <v>99.7</v>
      </c>
      <c r="K119" s="125">
        <v>24.6</v>
      </c>
      <c r="L119" s="266">
        <f>M119-K119</f>
        <v>24.699999999999996</v>
      </c>
      <c r="M119" s="125">
        <v>49.3</v>
      </c>
      <c r="N119" s="266">
        <f>O119-M119</f>
        <v>24.5</v>
      </c>
      <c r="O119" s="125">
        <v>73.8</v>
      </c>
      <c r="P119" s="266">
        <f>Q119-O119</f>
        <v>25.799999999999997</v>
      </c>
      <c r="Q119" s="125">
        <v>99.6</v>
      </c>
      <c r="R119" s="126">
        <v>26.1</v>
      </c>
      <c r="S119" s="59">
        <f>T119-R119</f>
        <v>24.6</v>
      </c>
      <c r="T119" s="126">
        <v>50.7</v>
      </c>
      <c r="U119" s="59">
        <f>V119-T119</f>
        <v>25</v>
      </c>
      <c r="V119" s="126">
        <v>75.7</v>
      </c>
      <c r="W119" s="59">
        <f>X119-V119</f>
        <v>25</v>
      </c>
      <c r="X119" s="126">
        <v>100.7</v>
      </c>
      <c r="Y119" s="125">
        <v>24.1</v>
      </c>
      <c r="Z119" s="266">
        <f>AA119-Y119</f>
        <v>26.5</v>
      </c>
      <c r="AA119" s="125">
        <v>50.6</v>
      </c>
      <c r="AB119" s="266">
        <f>AC119-AA119</f>
        <v>24.699999999999996</v>
      </c>
      <c r="AC119" s="125">
        <v>75.3</v>
      </c>
      <c r="AD119" s="266">
        <f>AE119-AC119</f>
        <v>24</v>
      </c>
      <c r="AE119" s="125">
        <v>99.3</v>
      </c>
      <c r="AF119" s="126">
        <v>20.000000000000004</v>
      </c>
      <c r="AG119" s="59"/>
      <c r="AH119" s="59"/>
      <c r="AI119" s="59"/>
      <c r="AJ119" s="59"/>
      <c r="AK119" s="59"/>
      <c r="AL119" s="59"/>
    </row>
    <row r="120" spans="3:38" ht="15">
      <c r="C120" s="58" t="s">
        <v>5</v>
      </c>
      <c r="D120" s="67"/>
      <c r="E120" s="67"/>
      <c r="F120" s="67"/>
      <c r="G120" s="67"/>
      <c r="H120" s="67"/>
      <c r="I120" s="67"/>
      <c r="J120" s="126">
        <v>8.5</v>
      </c>
      <c r="K120" s="125">
        <v>2.1</v>
      </c>
      <c r="L120" s="266">
        <f aca="true" t="shared" si="220" ref="L120:N126">M120-K120</f>
        <v>2.1</v>
      </c>
      <c r="M120" s="125">
        <v>4.2</v>
      </c>
      <c r="N120" s="266">
        <f t="shared" si="220"/>
        <v>2.2</v>
      </c>
      <c r="O120" s="125">
        <v>6.4</v>
      </c>
      <c r="P120" s="266">
        <f aca="true" t="shared" si="221" ref="P120">Q120-O120</f>
        <v>2.0999999999999996</v>
      </c>
      <c r="Q120" s="125">
        <v>8.5</v>
      </c>
      <c r="R120" s="126">
        <v>2.1</v>
      </c>
      <c r="S120" s="59">
        <f aca="true" t="shared" si="222" ref="S120:U126">T120-R120</f>
        <v>2.1999999999999997</v>
      </c>
      <c r="T120" s="126">
        <v>4.3</v>
      </c>
      <c r="U120" s="59">
        <f t="shared" si="222"/>
        <v>2.3</v>
      </c>
      <c r="V120" s="126">
        <v>6.6</v>
      </c>
      <c r="W120" s="59">
        <f aca="true" t="shared" si="223" ref="W120">X120-V120</f>
        <v>2.700000000000001</v>
      </c>
      <c r="X120" s="126">
        <v>9.3</v>
      </c>
      <c r="Y120" s="125">
        <v>2.6</v>
      </c>
      <c r="Z120" s="266">
        <f aca="true" t="shared" si="224" ref="Z120:AB121">AA120-Y120</f>
        <v>2.9</v>
      </c>
      <c r="AA120" s="125">
        <v>5.5</v>
      </c>
      <c r="AB120" s="266">
        <f t="shared" si="224"/>
        <v>3</v>
      </c>
      <c r="AC120" s="125">
        <v>8.5</v>
      </c>
      <c r="AD120" s="266">
        <f aca="true" t="shared" si="225" ref="AD120">AE120-AC120</f>
        <v>3.8000000000000007</v>
      </c>
      <c r="AE120" s="125">
        <v>12.3</v>
      </c>
      <c r="AF120" s="126">
        <v>3.3</v>
      </c>
      <c r="AG120" s="59"/>
      <c r="AH120" s="59"/>
      <c r="AI120" s="59"/>
      <c r="AJ120" s="59"/>
      <c r="AK120" s="59"/>
      <c r="AL120" s="59"/>
    </row>
    <row r="121" spans="3:38" ht="15">
      <c r="C121" s="58" t="s">
        <v>6</v>
      </c>
      <c r="D121" s="67"/>
      <c r="E121" s="67"/>
      <c r="F121" s="67"/>
      <c r="G121" s="67"/>
      <c r="H121" s="67"/>
      <c r="I121" s="67"/>
      <c r="J121" s="126">
        <v>14</v>
      </c>
      <c r="K121" s="125">
        <v>3.5</v>
      </c>
      <c r="L121" s="266">
        <f t="shared" si="220"/>
        <v>3.5</v>
      </c>
      <c r="M121" s="125">
        <v>7</v>
      </c>
      <c r="N121" s="266">
        <f t="shared" si="220"/>
        <v>4.1</v>
      </c>
      <c r="O121" s="125">
        <v>11.1</v>
      </c>
      <c r="P121" s="266">
        <f aca="true" t="shared" si="226" ref="P121">Q121-O121</f>
        <v>5.4</v>
      </c>
      <c r="Q121" s="125">
        <v>16.5</v>
      </c>
      <c r="R121" s="126">
        <v>4.1</v>
      </c>
      <c r="S121" s="59">
        <f t="shared" si="222"/>
        <v>4.200000000000001</v>
      </c>
      <c r="T121" s="126">
        <v>8.3</v>
      </c>
      <c r="U121" s="59">
        <f t="shared" si="222"/>
        <v>3.3999999999999986</v>
      </c>
      <c r="V121" s="126">
        <v>11.7</v>
      </c>
      <c r="W121" s="59">
        <f aca="true" t="shared" si="227" ref="W121">X121-V121</f>
        <v>4</v>
      </c>
      <c r="X121" s="126">
        <v>15.7</v>
      </c>
      <c r="Y121" s="125">
        <v>3.4</v>
      </c>
      <c r="Z121" s="266">
        <f t="shared" si="224"/>
        <v>5.1</v>
      </c>
      <c r="AA121" s="125">
        <v>8.5</v>
      </c>
      <c r="AB121" s="266">
        <f t="shared" si="224"/>
        <v>3.5</v>
      </c>
      <c r="AC121" s="125">
        <v>12</v>
      </c>
      <c r="AD121" s="266">
        <f aca="true" t="shared" si="228" ref="AD121">AE121-AC121</f>
        <v>8.2</v>
      </c>
      <c r="AE121" s="125">
        <v>20.2</v>
      </c>
      <c r="AF121" s="126">
        <v>9.9</v>
      </c>
      <c r="AG121" s="59"/>
      <c r="AH121" s="59"/>
      <c r="AI121" s="59"/>
      <c r="AJ121" s="59"/>
      <c r="AK121" s="59"/>
      <c r="AL121" s="59"/>
    </row>
    <row r="122" spans="3:38" ht="15">
      <c r="C122" s="60" t="s">
        <v>7</v>
      </c>
      <c r="D122" s="68"/>
      <c r="E122" s="68"/>
      <c r="F122" s="68"/>
      <c r="G122" s="68"/>
      <c r="H122" s="68"/>
      <c r="I122" s="68"/>
      <c r="J122" s="61">
        <f>SUM(J119:J121)</f>
        <v>122.2</v>
      </c>
      <c r="K122" s="62">
        <f>SUM(K119:K121)</f>
        <v>30.200000000000003</v>
      </c>
      <c r="L122" s="62">
        <f aca="true" t="shared" si="229" ref="L122:R122">SUM(L119:L121)</f>
        <v>30.299999999999997</v>
      </c>
      <c r="M122" s="62">
        <f t="shared" si="229"/>
        <v>60.5</v>
      </c>
      <c r="N122" s="62">
        <f t="shared" si="229"/>
        <v>30.799999999999997</v>
      </c>
      <c r="O122" s="62">
        <f t="shared" si="229"/>
        <v>91.3</v>
      </c>
      <c r="P122" s="62">
        <f t="shared" si="229"/>
        <v>33.3</v>
      </c>
      <c r="Q122" s="62">
        <f t="shared" si="229"/>
        <v>124.6</v>
      </c>
      <c r="R122" s="61">
        <f t="shared" si="229"/>
        <v>32.300000000000004</v>
      </c>
      <c r="S122" s="61">
        <f aca="true" t="shared" si="230" ref="S122">SUM(S119:S121)</f>
        <v>31</v>
      </c>
      <c r="T122" s="61">
        <f aca="true" t="shared" si="231" ref="T122">SUM(T119:T121)</f>
        <v>63.3</v>
      </c>
      <c r="U122" s="61">
        <f aca="true" t="shared" si="232" ref="U122">SUM(U119:U121)</f>
        <v>30.7</v>
      </c>
      <c r="V122" s="61">
        <f aca="true" t="shared" si="233" ref="V122">SUM(V119:V121)</f>
        <v>94</v>
      </c>
      <c r="W122" s="61">
        <f aca="true" t="shared" si="234" ref="W122">SUM(W119:W121)</f>
        <v>31.700000000000003</v>
      </c>
      <c r="X122" s="61">
        <f aca="true" t="shared" si="235" ref="X122:Y122">SUM(X119:X121)</f>
        <v>125.7</v>
      </c>
      <c r="Y122" s="62">
        <f t="shared" si="235"/>
        <v>30.1</v>
      </c>
      <c r="Z122" s="62">
        <f aca="true" t="shared" si="236" ref="Z122">SUM(Z119:Z121)</f>
        <v>34.5</v>
      </c>
      <c r="AA122" s="62">
        <f aca="true" t="shared" si="237" ref="AA122">SUM(AA119:AA121)</f>
        <v>64.6</v>
      </c>
      <c r="AB122" s="62">
        <f aca="true" t="shared" si="238" ref="AB122">SUM(AB119:AB121)</f>
        <v>31.199999999999996</v>
      </c>
      <c r="AC122" s="62">
        <f aca="true" t="shared" si="239" ref="AC122">SUM(AC119:AC121)</f>
        <v>95.8</v>
      </c>
      <c r="AD122" s="62">
        <f aca="true" t="shared" si="240" ref="AD122">SUM(AD119:AD121)</f>
        <v>36</v>
      </c>
      <c r="AE122" s="62">
        <f aca="true" t="shared" si="241" ref="AE122:AF122">SUM(AE119:AE121)</f>
        <v>131.79999999999998</v>
      </c>
      <c r="AF122" s="61">
        <f t="shared" si="241"/>
        <v>33.2</v>
      </c>
      <c r="AG122" s="61"/>
      <c r="AH122" s="61"/>
      <c r="AI122" s="61"/>
      <c r="AJ122" s="61"/>
      <c r="AK122" s="61"/>
      <c r="AL122" s="61"/>
    </row>
    <row r="123" spans="1:38" ht="5" customHeight="1">
      <c r="A123" s="47"/>
      <c r="B123" s="51"/>
      <c r="C123" s="54"/>
      <c r="D123" s="267"/>
      <c r="E123" s="267"/>
      <c r="F123" s="267"/>
      <c r="G123" s="268"/>
      <c r="H123" s="268"/>
      <c r="I123" s="268"/>
      <c r="J123" s="191"/>
      <c r="K123" s="233"/>
      <c r="L123" s="233"/>
      <c r="M123" s="233"/>
      <c r="N123" s="233"/>
      <c r="O123" s="233"/>
      <c r="P123" s="233"/>
      <c r="Q123" s="233"/>
      <c r="R123" s="191"/>
      <c r="S123" s="191"/>
      <c r="T123" s="191"/>
      <c r="U123" s="191"/>
      <c r="V123" s="191"/>
      <c r="W123" s="191"/>
      <c r="X123" s="191"/>
      <c r="Y123" s="233"/>
      <c r="Z123" s="233"/>
      <c r="AA123" s="233"/>
      <c r="AB123" s="233"/>
      <c r="AC123" s="233"/>
      <c r="AD123" s="233"/>
      <c r="AE123" s="233"/>
      <c r="AF123" s="191"/>
      <c r="AG123" s="192"/>
      <c r="AH123" s="192"/>
      <c r="AI123" s="192"/>
      <c r="AJ123" s="192"/>
      <c r="AK123" s="192"/>
      <c r="AL123" s="192"/>
    </row>
    <row r="124" spans="3:38" ht="15">
      <c r="C124" s="60" t="s">
        <v>8</v>
      </c>
      <c r="D124" s="68"/>
      <c r="E124" s="68"/>
      <c r="F124" s="68"/>
      <c r="G124" s="68"/>
      <c r="H124" s="68"/>
      <c r="I124" s="68"/>
      <c r="J124" s="144">
        <v>7.5</v>
      </c>
      <c r="K124" s="138">
        <v>2.5</v>
      </c>
      <c r="L124" s="62">
        <f t="shared" si="220"/>
        <v>2</v>
      </c>
      <c r="M124" s="138">
        <v>4.5</v>
      </c>
      <c r="N124" s="62">
        <f t="shared" si="220"/>
        <v>4.4</v>
      </c>
      <c r="O124" s="138">
        <v>8.9</v>
      </c>
      <c r="P124" s="62">
        <f aca="true" t="shared" si="242" ref="P124">Q124-O124</f>
        <v>-4.7</v>
      </c>
      <c r="Q124" s="138">
        <v>4.2</v>
      </c>
      <c r="R124" s="144">
        <v>4.7</v>
      </c>
      <c r="S124" s="61">
        <f t="shared" si="222"/>
        <v>0.8999999999999995</v>
      </c>
      <c r="T124" s="144">
        <v>5.6</v>
      </c>
      <c r="U124" s="61">
        <f t="shared" si="222"/>
        <v>3.8000000000000007</v>
      </c>
      <c r="V124" s="144">
        <v>9.4</v>
      </c>
      <c r="W124" s="61">
        <f aca="true" t="shared" si="243" ref="W124">X124-V124</f>
        <v>-3.6000000000000005</v>
      </c>
      <c r="X124" s="144">
        <v>5.8</v>
      </c>
      <c r="Y124" s="138">
        <v>1.9</v>
      </c>
      <c r="Z124" s="62">
        <f aca="true" t="shared" si="244" ref="Z124:AB124">AA124-Y124</f>
        <v>1.5</v>
      </c>
      <c r="AA124" s="138">
        <v>3.4</v>
      </c>
      <c r="AB124" s="62">
        <f t="shared" si="244"/>
        <v>3.3000000000000003</v>
      </c>
      <c r="AC124" s="138">
        <v>6.7</v>
      </c>
      <c r="AD124" s="62">
        <f aca="true" t="shared" si="245" ref="AD124">AE124-AC124</f>
        <v>-1.6000000000000005</v>
      </c>
      <c r="AE124" s="138">
        <v>5.1</v>
      </c>
      <c r="AF124" s="144">
        <v>2.6</v>
      </c>
      <c r="AG124" s="61"/>
      <c r="AH124" s="61"/>
      <c r="AI124" s="61"/>
      <c r="AJ124" s="61"/>
      <c r="AK124" s="61"/>
      <c r="AL124" s="61"/>
    </row>
    <row r="125" spans="3:38" ht="15">
      <c r="C125" s="76" t="s">
        <v>9</v>
      </c>
      <c r="D125" s="82"/>
      <c r="E125" s="82"/>
      <c r="F125" s="82"/>
      <c r="G125" s="82"/>
      <c r="H125" s="82"/>
      <c r="I125" s="82"/>
      <c r="J125" s="77">
        <f aca="true" t="shared" si="246" ref="J125:AF125">_xlfn.IFERROR(IF(J124/J122&lt;0,"n.m.",J124/J122),"-")</f>
        <v>0.06137479541734861</v>
      </c>
      <c r="K125" s="269">
        <f>_xlfn.IFERROR(IF(K124/K122&lt;0,"n.m.",K124/K122),"-")</f>
        <v>0.08278145695364238</v>
      </c>
      <c r="L125" s="269">
        <f aca="true" t="shared" si="247" ref="L125:Q125">_xlfn.IFERROR(IF(L124/L122&lt;0,"n.m.",L124/L122),"-")</f>
        <v>0.06600660066006601</v>
      </c>
      <c r="M125" s="269">
        <f t="shared" si="247"/>
        <v>0.0743801652892562</v>
      </c>
      <c r="N125" s="269">
        <f t="shared" si="247"/>
        <v>0.14285714285714288</v>
      </c>
      <c r="O125" s="269">
        <f t="shared" si="247"/>
        <v>0.09748083242059147</v>
      </c>
      <c r="P125" s="269" t="str">
        <f t="shared" si="247"/>
        <v>n.m.</v>
      </c>
      <c r="Q125" s="269">
        <f t="shared" si="247"/>
        <v>0.03370786516853933</v>
      </c>
      <c r="R125" s="77">
        <f t="shared" si="246"/>
        <v>0.14551083591331268</v>
      </c>
      <c r="S125" s="77">
        <f t="shared" si="246"/>
        <v>0.029032258064516113</v>
      </c>
      <c r="T125" s="77">
        <f t="shared" si="246"/>
        <v>0.08846761453396525</v>
      </c>
      <c r="U125" s="77">
        <f t="shared" si="246"/>
        <v>0.12377850162866452</v>
      </c>
      <c r="V125" s="77">
        <f t="shared" si="246"/>
        <v>0.1</v>
      </c>
      <c r="W125" s="77" t="str">
        <f t="shared" si="246"/>
        <v>n.m.</v>
      </c>
      <c r="X125" s="77">
        <f t="shared" si="246"/>
        <v>0.046141607000795545</v>
      </c>
      <c r="Y125" s="269">
        <f t="shared" si="246"/>
        <v>0.06312292358803986</v>
      </c>
      <c r="Z125" s="269">
        <f t="shared" si="246"/>
        <v>0.043478260869565216</v>
      </c>
      <c r="AA125" s="269">
        <f t="shared" si="246"/>
        <v>0.052631578947368425</v>
      </c>
      <c r="AB125" s="269">
        <f aca="true" t="shared" si="248" ref="AB125:AD125">_xlfn.IFERROR(IF(AB124/AB122&lt;0,"n.m.",AB124/AB122),"-")</f>
        <v>0.1057692307692308</v>
      </c>
      <c r="AC125" s="269">
        <f t="shared" si="246"/>
        <v>0.069937369519833</v>
      </c>
      <c r="AD125" s="269" t="str">
        <f t="shared" si="248"/>
        <v>n.m.</v>
      </c>
      <c r="AE125" s="269">
        <f t="shared" si="246"/>
        <v>0.03869499241274659</v>
      </c>
      <c r="AF125" s="77">
        <f t="shared" si="246"/>
        <v>0.0783132530120482</v>
      </c>
      <c r="AG125" s="77"/>
      <c r="AH125" s="77"/>
      <c r="AI125" s="77"/>
      <c r="AJ125" s="77"/>
      <c r="AK125" s="77"/>
      <c r="AL125" s="77"/>
    </row>
    <row r="126" spans="3:38" ht="15">
      <c r="C126" s="60" t="s">
        <v>3</v>
      </c>
      <c r="D126" s="68"/>
      <c r="E126" s="68"/>
      <c r="F126" s="68"/>
      <c r="G126" s="68"/>
      <c r="H126" s="68"/>
      <c r="I126" s="68"/>
      <c r="J126" s="144">
        <v>9.1</v>
      </c>
      <c r="K126" s="138">
        <v>2</v>
      </c>
      <c r="L126" s="62">
        <f t="shared" si="220"/>
        <v>1.5</v>
      </c>
      <c r="M126" s="138">
        <v>3.5</v>
      </c>
      <c r="N126" s="62">
        <f t="shared" si="220"/>
        <v>3.7</v>
      </c>
      <c r="O126" s="138">
        <v>7.2</v>
      </c>
      <c r="P126" s="62">
        <f aca="true" t="shared" si="249" ref="P126">Q126-O126</f>
        <v>-2.8</v>
      </c>
      <c r="Q126" s="138">
        <v>4.4</v>
      </c>
      <c r="R126" s="144">
        <v>4.1</v>
      </c>
      <c r="S126" s="61">
        <f t="shared" si="222"/>
        <v>0.3000000000000007</v>
      </c>
      <c r="T126" s="144">
        <v>4.4</v>
      </c>
      <c r="U126" s="61">
        <f t="shared" si="222"/>
        <v>3.3</v>
      </c>
      <c r="V126" s="144">
        <v>7.7</v>
      </c>
      <c r="W126" s="61">
        <f aca="true" t="shared" si="250" ref="W126">X126-V126</f>
        <v>-4.1</v>
      </c>
      <c r="X126" s="144">
        <v>3.6</v>
      </c>
      <c r="Y126" s="138">
        <v>1.4</v>
      </c>
      <c r="Z126" s="62">
        <f aca="true" t="shared" si="251" ref="Z126:AB126">AA126-Y126</f>
        <v>3.0000000000000004</v>
      </c>
      <c r="AA126" s="138">
        <v>4.4</v>
      </c>
      <c r="AB126" s="62">
        <f t="shared" si="251"/>
        <v>2.6999999999999993</v>
      </c>
      <c r="AC126" s="138">
        <v>7.1</v>
      </c>
      <c r="AD126" s="62">
        <f aca="true" t="shared" si="252" ref="AD126">AE126-AC126</f>
        <v>-2.1999999999999993</v>
      </c>
      <c r="AE126" s="138">
        <v>4.9</v>
      </c>
      <c r="AF126" s="144">
        <v>2</v>
      </c>
      <c r="AG126" s="61"/>
      <c r="AH126" s="61"/>
      <c r="AI126" s="61"/>
      <c r="AJ126" s="61"/>
      <c r="AK126" s="61"/>
      <c r="AL126" s="61"/>
    </row>
    <row r="127" spans="3:38" ht="15">
      <c r="C127" s="76" t="s">
        <v>68</v>
      </c>
      <c r="D127" s="82"/>
      <c r="E127" s="82"/>
      <c r="F127" s="82"/>
      <c r="G127" s="82"/>
      <c r="H127" s="82"/>
      <c r="I127" s="82"/>
      <c r="J127" s="77">
        <f aca="true" t="shared" si="253" ref="J127:AF127">_xlfn.IFERROR(IF(J126/J122&lt;0,"n.m.",J126/J122),"-")</f>
        <v>0.07446808510638298</v>
      </c>
      <c r="K127" s="269">
        <f>_xlfn.IFERROR(IF(K126/K122&lt;0,"n.m.",K126/K122),"-")</f>
        <v>0.0662251655629139</v>
      </c>
      <c r="L127" s="269">
        <f aca="true" t="shared" si="254" ref="L127:Q127">_xlfn.IFERROR(IF(L126/L122&lt;0,"n.m.",L126/L122),"-")</f>
        <v>0.04950495049504951</v>
      </c>
      <c r="M127" s="269">
        <f t="shared" si="254"/>
        <v>0.05785123966942149</v>
      </c>
      <c r="N127" s="269">
        <f t="shared" si="254"/>
        <v>0.12012987012987014</v>
      </c>
      <c r="O127" s="269">
        <f t="shared" si="254"/>
        <v>0.07886089813800658</v>
      </c>
      <c r="P127" s="269" t="str">
        <f t="shared" si="254"/>
        <v>n.m.</v>
      </c>
      <c r="Q127" s="269">
        <f t="shared" si="254"/>
        <v>0.03531300160513644</v>
      </c>
      <c r="R127" s="77">
        <f t="shared" si="253"/>
        <v>0.1269349845201238</v>
      </c>
      <c r="S127" s="77">
        <f t="shared" si="253"/>
        <v>0.009677419354838733</v>
      </c>
      <c r="T127" s="77">
        <f t="shared" si="253"/>
        <v>0.06951026856240128</v>
      </c>
      <c r="U127" s="77">
        <f t="shared" si="253"/>
        <v>0.10749185667752442</v>
      </c>
      <c r="V127" s="77">
        <f t="shared" si="253"/>
        <v>0.08191489361702128</v>
      </c>
      <c r="W127" s="77" t="str">
        <f t="shared" si="253"/>
        <v>n.m.</v>
      </c>
      <c r="X127" s="77">
        <f t="shared" si="253"/>
        <v>0.028639618138424822</v>
      </c>
      <c r="Y127" s="269">
        <f t="shared" si="253"/>
        <v>0.04651162790697674</v>
      </c>
      <c r="Z127" s="269">
        <f t="shared" si="253"/>
        <v>0.08695652173913045</v>
      </c>
      <c r="AA127" s="269">
        <f t="shared" si="253"/>
        <v>0.06811145510835914</v>
      </c>
      <c r="AB127" s="269">
        <f aca="true" t="shared" si="255" ref="AB127:AD127">_xlfn.IFERROR(IF(AB126/AB122&lt;0,"n.m.",AB126/AB122),"-")</f>
        <v>0.08653846153846152</v>
      </c>
      <c r="AC127" s="269">
        <f t="shared" si="253"/>
        <v>0.07411273486430063</v>
      </c>
      <c r="AD127" s="269" t="str">
        <f t="shared" si="255"/>
        <v>n.m.</v>
      </c>
      <c r="AE127" s="269">
        <f t="shared" si="253"/>
        <v>0.037177541729893786</v>
      </c>
      <c r="AF127" s="77">
        <f t="shared" si="253"/>
        <v>0.06024096385542168</v>
      </c>
      <c r="AG127" s="77"/>
      <c r="AH127" s="77"/>
      <c r="AI127" s="77"/>
      <c r="AJ127" s="77"/>
      <c r="AK127" s="77"/>
      <c r="AL127" s="77"/>
    </row>
    <row r="128" ht="15">
      <c r="Q128" s="139"/>
    </row>
    <row r="130" spans="3:38" ht="20" customHeight="1" thickBot="1">
      <c r="C130" s="190" t="s">
        <v>272</v>
      </c>
      <c r="D130" s="317">
        <v>2018</v>
      </c>
      <c r="E130" s="318"/>
      <c r="F130" s="318"/>
      <c r="G130" s="318"/>
      <c r="H130" s="318"/>
      <c r="I130" s="318"/>
      <c r="J130" s="319"/>
      <c r="K130" s="320">
        <v>2019</v>
      </c>
      <c r="L130" s="321"/>
      <c r="M130" s="321"/>
      <c r="N130" s="321"/>
      <c r="O130" s="321"/>
      <c r="P130" s="321"/>
      <c r="Q130" s="322"/>
      <c r="R130" s="317">
        <v>2020</v>
      </c>
      <c r="S130" s="318"/>
      <c r="T130" s="318"/>
      <c r="U130" s="318"/>
      <c r="V130" s="318"/>
      <c r="W130" s="318"/>
      <c r="X130" s="319"/>
      <c r="Y130" s="320">
        <v>2021</v>
      </c>
      <c r="Z130" s="321"/>
      <c r="AA130" s="321"/>
      <c r="AB130" s="321"/>
      <c r="AC130" s="321"/>
      <c r="AD130" s="321"/>
      <c r="AE130" s="322"/>
      <c r="AF130" s="317">
        <v>2022</v>
      </c>
      <c r="AG130" s="318"/>
      <c r="AH130" s="318"/>
      <c r="AI130" s="318"/>
      <c r="AJ130" s="318"/>
      <c r="AK130" s="318"/>
      <c r="AL130" s="319"/>
    </row>
    <row r="131" spans="3:38" ht="15" thickBot="1">
      <c r="C131" s="24" t="s">
        <v>151</v>
      </c>
      <c r="D131" s="17" t="s">
        <v>164</v>
      </c>
      <c r="E131" s="17" t="s">
        <v>165</v>
      </c>
      <c r="F131" s="17" t="s">
        <v>221</v>
      </c>
      <c r="G131" s="17" t="s">
        <v>166</v>
      </c>
      <c r="H131" s="17" t="s">
        <v>222</v>
      </c>
      <c r="I131" s="17" t="s">
        <v>167</v>
      </c>
      <c r="J131" s="17" t="s">
        <v>168</v>
      </c>
      <c r="K131" s="41" t="s">
        <v>164</v>
      </c>
      <c r="L131" s="41" t="s">
        <v>165</v>
      </c>
      <c r="M131" s="41" t="s">
        <v>221</v>
      </c>
      <c r="N131" s="41" t="s">
        <v>166</v>
      </c>
      <c r="O131" s="41" t="s">
        <v>222</v>
      </c>
      <c r="P131" s="41" t="s">
        <v>167</v>
      </c>
      <c r="Q131" s="41" t="s">
        <v>168</v>
      </c>
      <c r="R131" s="17" t="s">
        <v>164</v>
      </c>
      <c r="S131" s="17" t="s">
        <v>165</v>
      </c>
      <c r="T131" s="17" t="s">
        <v>221</v>
      </c>
      <c r="U131" s="17" t="s">
        <v>166</v>
      </c>
      <c r="V131" s="17" t="s">
        <v>222</v>
      </c>
      <c r="W131" s="17" t="s">
        <v>167</v>
      </c>
      <c r="X131" s="17" t="s">
        <v>168</v>
      </c>
      <c r="Y131" s="41" t="s">
        <v>164</v>
      </c>
      <c r="Z131" s="41" t="s">
        <v>165</v>
      </c>
      <c r="AA131" s="41" t="s">
        <v>221</v>
      </c>
      <c r="AB131" s="41" t="s">
        <v>166</v>
      </c>
      <c r="AC131" s="41" t="s">
        <v>222</v>
      </c>
      <c r="AD131" s="41" t="s">
        <v>167</v>
      </c>
      <c r="AE131" s="41" t="s">
        <v>168</v>
      </c>
      <c r="AF131" s="17" t="s">
        <v>164</v>
      </c>
      <c r="AG131" s="17" t="s">
        <v>165</v>
      </c>
      <c r="AH131" s="17" t="s">
        <v>221</v>
      </c>
      <c r="AI131" s="17" t="s">
        <v>166</v>
      </c>
      <c r="AJ131" s="17" t="s">
        <v>222</v>
      </c>
      <c r="AK131" s="17" t="s">
        <v>167</v>
      </c>
      <c r="AL131" s="17" t="s">
        <v>168</v>
      </c>
    </row>
    <row r="132" spans="1:31" ht="5" customHeight="1">
      <c r="A132" s="47"/>
      <c r="B132" s="51"/>
      <c r="C132" s="54"/>
      <c r="D132" s="191"/>
      <c r="E132" s="191"/>
      <c r="F132" s="191"/>
      <c r="G132" s="192"/>
      <c r="H132" s="192"/>
      <c r="I132" s="192"/>
      <c r="J132" s="192"/>
      <c r="K132" s="55"/>
      <c r="L132" s="55"/>
      <c r="M132" s="55"/>
      <c r="N132" s="55"/>
      <c r="O132" s="55"/>
      <c r="P132" s="55"/>
      <c r="Q132" s="55"/>
      <c r="Y132" s="55"/>
      <c r="Z132" s="55"/>
      <c r="AA132" s="55"/>
      <c r="AB132" s="55"/>
      <c r="AC132" s="55"/>
      <c r="AD132" s="55"/>
      <c r="AE132" s="55"/>
    </row>
    <row r="133" spans="3:38" ht="15">
      <c r="C133" s="58" t="s">
        <v>5</v>
      </c>
      <c r="D133" s="67"/>
      <c r="E133" s="67"/>
      <c r="F133" s="67"/>
      <c r="G133" s="67"/>
      <c r="H133" s="67"/>
      <c r="I133" s="67"/>
      <c r="J133" s="126">
        <v>54.7</v>
      </c>
      <c r="K133" s="125">
        <v>13.8</v>
      </c>
      <c r="L133" s="266">
        <f>M133-K133</f>
        <v>13.8</v>
      </c>
      <c r="M133" s="125">
        <v>27.6</v>
      </c>
      <c r="N133" s="266">
        <f>O133-M133</f>
        <v>14.100000000000001</v>
      </c>
      <c r="O133" s="125">
        <v>41.7</v>
      </c>
      <c r="P133" s="266">
        <f>Q133-O133</f>
        <v>14.199999999999996</v>
      </c>
      <c r="Q133" s="125">
        <v>55.9</v>
      </c>
      <c r="R133" s="126">
        <v>14.1</v>
      </c>
      <c r="S133" s="59">
        <f>T133-R133</f>
        <v>14.200000000000001</v>
      </c>
      <c r="T133" s="126">
        <v>28.3</v>
      </c>
      <c r="U133" s="59">
        <f>V133-T133</f>
        <v>14.099999999999998</v>
      </c>
      <c r="V133" s="126">
        <v>42.4</v>
      </c>
      <c r="W133" s="59">
        <f>X133-V133</f>
        <v>14.399999999999999</v>
      </c>
      <c r="X133" s="126">
        <v>56.8</v>
      </c>
      <c r="Y133" s="125">
        <v>12.9</v>
      </c>
      <c r="Z133" s="266">
        <f>AA133-Y133</f>
        <v>13.1</v>
      </c>
      <c r="AA133" s="125">
        <v>26</v>
      </c>
      <c r="AB133" s="266">
        <f>AC133-AA133</f>
        <v>13</v>
      </c>
      <c r="AC133" s="125">
        <v>39</v>
      </c>
      <c r="AD133" s="266">
        <f>AE133-AC133</f>
        <v>13.100000000000001</v>
      </c>
      <c r="AE133" s="125">
        <v>52.1</v>
      </c>
      <c r="AF133" s="126">
        <v>12.5</v>
      </c>
      <c r="AG133" s="59"/>
      <c r="AH133" s="59"/>
      <c r="AI133" s="59"/>
      <c r="AJ133" s="59"/>
      <c r="AK133" s="59"/>
      <c r="AL133" s="59"/>
    </row>
    <row r="134" spans="3:38" ht="15">
      <c r="C134" s="58" t="s">
        <v>6</v>
      </c>
      <c r="D134" s="67"/>
      <c r="E134" s="67"/>
      <c r="F134" s="67"/>
      <c r="G134" s="67"/>
      <c r="H134" s="67"/>
      <c r="I134" s="67"/>
      <c r="J134" s="126">
        <v>27.4</v>
      </c>
      <c r="K134" s="125">
        <v>6.4</v>
      </c>
      <c r="L134" s="266">
        <f>M134-K134</f>
        <v>7.299999999999999</v>
      </c>
      <c r="M134" s="125">
        <v>13.7</v>
      </c>
      <c r="N134" s="266">
        <f>O134-M134</f>
        <v>6.600000000000001</v>
      </c>
      <c r="O134" s="125">
        <v>20.3</v>
      </c>
      <c r="P134" s="266">
        <f>Q134-O134</f>
        <v>6.399999999999999</v>
      </c>
      <c r="Q134" s="125">
        <v>26.7</v>
      </c>
      <c r="R134" s="126">
        <v>6.2</v>
      </c>
      <c r="S134" s="59">
        <f>T134-R134</f>
        <v>6.7</v>
      </c>
      <c r="T134" s="126">
        <v>12.9</v>
      </c>
      <c r="U134" s="59">
        <f>V134-T134</f>
        <v>4.799999999999999</v>
      </c>
      <c r="V134" s="126">
        <v>17.7</v>
      </c>
      <c r="W134" s="59">
        <f>X134-V134</f>
        <v>7.300000000000001</v>
      </c>
      <c r="X134" s="126">
        <v>25</v>
      </c>
      <c r="Y134" s="125">
        <v>6.2</v>
      </c>
      <c r="Z134" s="266">
        <f>AA134-Y134</f>
        <v>7.2</v>
      </c>
      <c r="AA134" s="125">
        <v>13.4</v>
      </c>
      <c r="AB134" s="266">
        <f>AC134-AA134</f>
        <v>4.999999999999998</v>
      </c>
      <c r="AC134" s="125">
        <v>18.4</v>
      </c>
      <c r="AD134" s="266">
        <f>AE134-AC134</f>
        <v>6.600000000000001</v>
      </c>
      <c r="AE134" s="125">
        <v>25</v>
      </c>
      <c r="AF134" s="126">
        <v>6.3</v>
      </c>
      <c r="AG134" s="59"/>
      <c r="AH134" s="59"/>
      <c r="AI134" s="59"/>
      <c r="AJ134" s="59"/>
      <c r="AK134" s="59"/>
      <c r="AL134" s="59"/>
    </row>
    <row r="135" spans="3:38" ht="15">
      <c r="C135" s="60" t="s">
        <v>7</v>
      </c>
      <c r="D135" s="68"/>
      <c r="E135" s="68"/>
      <c r="F135" s="68"/>
      <c r="G135" s="68"/>
      <c r="H135" s="68"/>
      <c r="I135" s="68"/>
      <c r="J135" s="61">
        <f>SUM(J133:J134)</f>
        <v>82.1</v>
      </c>
      <c r="K135" s="62">
        <f>SUM(K133:K134)</f>
        <v>20.200000000000003</v>
      </c>
      <c r="L135" s="62">
        <f>SUM(L133:L134)</f>
        <v>21.1</v>
      </c>
      <c r="M135" s="62">
        <f aca="true" t="shared" si="256" ref="M135:R135">SUM(M133:M134)</f>
        <v>41.3</v>
      </c>
      <c r="N135" s="62">
        <f>SUM(N133:N134)</f>
        <v>20.700000000000003</v>
      </c>
      <c r="O135" s="62">
        <f t="shared" si="256"/>
        <v>62</v>
      </c>
      <c r="P135" s="62">
        <f>SUM(P133:P134)</f>
        <v>20.599999999999994</v>
      </c>
      <c r="Q135" s="62">
        <f t="shared" si="256"/>
        <v>82.6</v>
      </c>
      <c r="R135" s="61">
        <f t="shared" si="256"/>
        <v>20.3</v>
      </c>
      <c r="S135" s="61">
        <f aca="true" t="shared" si="257" ref="S135">SUM(S133:S134)</f>
        <v>20.900000000000002</v>
      </c>
      <c r="T135" s="61">
        <f aca="true" t="shared" si="258" ref="T135">SUM(T133:T134)</f>
        <v>41.2</v>
      </c>
      <c r="U135" s="61">
        <f aca="true" t="shared" si="259" ref="U135:W135">SUM(U133:U134)</f>
        <v>18.9</v>
      </c>
      <c r="V135" s="61">
        <f aca="true" t="shared" si="260" ref="V135">SUM(V133:V134)</f>
        <v>60.099999999999994</v>
      </c>
      <c r="W135" s="61">
        <f t="shared" si="259"/>
        <v>21.7</v>
      </c>
      <c r="X135" s="61">
        <f aca="true" t="shared" si="261" ref="X135:AF135">SUM(X133:X134)</f>
        <v>81.8</v>
      </c>
      <c r="Y135" s="62">
        <f t="shared" si="261"/>
        <v>19.1</v>
      </c>
      <c r="Z135" s="62">
        <f t="shared" si="261"/>
        <v>20.3</v>
      </c>
      <c r="AA135" s="62">
        <f aca="true" t="shared" si="262" ref="AA135">SUM(AA133:AA134)</f>
        <v>39.4</v>
      </c>
      <c r="AB135" s="62">
        <f t="shared" si="261"/>
        <v>18</v>
      </c>
      <c r="AC135" s="62">
        <f aca="true" t="shared" si="263" ref="AC135">SUM(AC133:AC134)</f>
        <v>57.4</v>
      </c>
      <c r="AD135" s="62">
        <f t="shared" si="261"/>
        <v>19.700000000000003</v>
      </c>
      <c r="AE135" s="62">
        <f aca="true" t="shared" si="264" ref="AE135">SUM(AE133:AE134)</f>
        <v>77.1</v>
      </c>
      <c r="AF135" s="61">
        <f t="shared" si="261"/>
        <v>18.8</v>
      </c>
      <c r="AG135" s="61"/>
      <c r="AH135" s="61"/>
      <c r="AI135" s="61"/>
      <c r="AJ135" s="61"/>
      <c r="AK135" s="61"/>
      <c r="AL135" s="61"/>
    </row>
    <row r="136" spans="1:38" ht="5" customHeight="1">
      <c r="A136" s="47"/>
      <c r="B136" s="51"/>
      <c r="C136" s="54"/>
      <c r="D136" s="267"/>
      <c r="E136" s="267"/>
      <c r="F136" s="267"/>
      <c r="G136" s="268"/>
      <c r="H136" s="268"/>
      <c r="I136" s="268"/>
      <c r="J136" s="191"/>
      <c r="K136" s="233"/>
      <c r="L136" s="233"/>
      <c r="M136" s="233"/>
      <c r="N136" s="233"/>
      <c r="O136" s="233"/>
      <c r="P136" s="233"/>
      <c r="Q136" s="233"/>
      <c r="R136" s="191"/>
      <c r="S136" s="191"/>
      <c r="T136" s="191"/>
      <c r="U136" s="191"/>
      <c r="V136" s="191"/>
      <c r="W136" s="191"/>
      <c r="X136" s="191"/>
      <c r="Y136" s="233"/>
      <c r="Z136" s="233"/>
      <c r="AA136" s="233"/>
      <c r="AB136" s="233"/>
      <c r="AC136" s="233"/>
      <c r="AD136" s="233"/>
      <c r="AE136" s="233"/>
      <c r="AF136" s="191"/>
      <c r="AG136" s="192"/>
      <c r="AH136" s="192"/>
      <c r="AI136" s="192"/>
      <c r="AJ136" s="192"/>
      <c r="AK136" s="192"/>
      <c r="AL136" s="192"/>
    </row>
    <row r="137" spans="3:38" ht="15">
      <c r="C137" s="60" t="s">
        <v>8</v>
      </c>
      <c r="D137" s="68"/>
      <c r="E137" s="68"/>
      <c r="F137" s="68"/>
      <c r="G137" s="68"/>
      <c r="H137" s="68"/>
      <c r="I137" s="68"/>
      <c r="J137" s="144">
        <v>50.5</v>
      </c>
      <c r="K137" s="138">
        <v>12.8</v>
      </c>
      <c r="L137" s="62">
        <f>M137-K137</f>
        <v>14.3</v>
      </c>
      <c r="M137" s="138">
        <v>27.1</v>
      </c>
      <c r="N137" s="62">
        <f>O137-M137</f>
        <v>13.799999999999997</v>
      </c>
      <c r="O137" s="138">
        <v>40.9</v>
      </c>
      <c r="P137" s="62">
        <f>Q137-O137</f>
        <v>11.300000000000004</v>
      </c>
      <c r="Q137" s="138">
        <v>52.2</v>
      </c>
      <c r="R137" s="144">
        <v>13.3</v>
      </c>
      <c r="S137" s="61">
        <f>T137-R137</f>
        <v>13.2</v>
      </c>
      <c r="T137" s="144">
        <v>26.5</v>
      </c>
      <c r="U137" s="61">
        <f>V137-T137</f>
        <v>13.299999999999997</v>
      </c>
      <c r="V137" s="144">
        <v>39.8</v>
      </c>
      <c r="W137" s="61">
        <f>X137-V137</f>
        <v>14.5</v>
      </c>
      <c r="X137" s="144">
        <v>54.3</v>
      </c>
      <c r="Y137" s="138">
        <v>12.6</v>
      </c>
      <c r="Z137" s="62">
        <f>AA137-Y137</f>
        <v>11.299999999999999</v>
      </c>
      <c r="AA137" s="138">
        <v>23.9</v>
      </c>
      <c r="AB137" s="62">
        <f>AC137-AA137</f>
        <v>11.800000000000004</v>
      </c>
      <c r="AC137" s="138">
        <v>35.7</v>
      </c>
      <c r="AD137" s="62">
        <f>AE137-AC137</f>
        <v>10.5</v>
      </c>
      <c r="AE137" s="138">
        <v>46.2</v>
      </c>
      <c r="AF137" s="144">
        <v>11</v>
      </c>
      <c r="AG137" s="61"/>
      <c r="AH137" s="61"/>
      <c r="AI137" s="61"/>
      <c r="AJ137" s="61"/>
      <c r="AK137" s="61"/>
      <c r="AL137" s="61"/>
    </row>
    <row r="138" spans="3:38" ht="15">
      <c r="C138" s="76" t="s">
        <v>9</v>
      </c>
      <c r="D138" s="82"/>
      <c r="E138" s="82"/>
      <c r="F138" s="82"/>
      <c r="G138" s="82"/>
      <c r="H138" s="82"/>
      <c r="I138" s="82"/>
      <c r="J138" s="77">
        <f aca="true" t="shared" si="265" ref="J138:AF138">_xlfn.IFERROR(IF(J137/J135&lt;0,"n.m.",J137/J135),"-")</f>
        <v>0.6151035322777102</v>
      </c>
      <c r="K138" s="269">
        <f t="shared" si="265"/>
        <v>0.6336633663366336</v>
      </c>
      <c r="L138" s="269">
        <f t="shared" si="265"/>
        <v>0.6777251184834123</v>
      </c>
      <c r="M138" s="269">
        <f t="shared" si="265"/>
        <v>0.6561743341404359</v>
      </c>
      <c r="N138" s="269">
        <f aca="true" t="shared" si="266" ref="N138">_xlfn.IFERROR(IF(N137/N135&lt;0,"n.m.",N137/N135),"-")</f>
        <v>0.6666666666666664</v>
      </c>
      <c r="O138" s="269">
        <f t="shared" si="265"/>
        <v>0.6596774193548387</v>
      </c>
      <c r="P138" s="269">
        <f aca="true" t="shared" si="267" ref="P138">_xlfn.IFERROR(IF(P137/P135&lt;0,"n.m.",P137/P135),"-")</f>
        <v>0.5485436893203887</v>
      </c>
      <c r="Q138" s="269">
        <f t="shared" si="265"/>
        <v>0.6319612590799032</v>
      </c>
      <c r="R138" s="77">
        <f t="shared" si="265"/>
        <v>0.6551724137931034</v>
      </c>
      <c r="S138" s="77">
        <f t="shared" si="265"/>
        <v>0.6315789473684209</v>
      </c>
      <c r="T138" s="77">
        <f t="shared" si="265"/>
        <v>0.6432038834951456</v>
      </c>
      <c r="U138" s="77">
        <f t="shared" si="265"/>
        <v>0.7037037037037036</v>
      </c>
      <c r="V138" s="77">
        <f t="shared" si="265"/>
        <v>0.6622296173044925</v>
      </c>
      <c r="W138" s="77">
        <f aca="true" t="shared" si="268" ref="W138">_xlfn.IFERROR(IF(W137/W135&lt;0,"n.m.",W137/W135),"-")</f>
        <v>0.6682027649769585</v>
      </c>
      <c r="X138" s="77">
        <f t="shared" si="265"/>
        <v>0.6638141809290954</v>
      </c>
      <c r="Y138" s="269">
        <f t="shared" si="265"/>
        <v>0.6596858638743455</v>
      </c>
      <c r="Z138" s="269">
        <f t="shared" si="265"/>
        <v>0.5566502463054186</v>
      </c>
      <c r="AA138" s="269">
        <f t="shared" si="265"/>
        <v>0.6065989847715736</v>
      </c>
      <c r="AB138" s="269">
        <f aca="true" t="shared" si="269" ref="AB138">_xlfn.IFERROR(IF(AB137/AB135&lt;0,"n.m.",AB137/AB135),"-")</f>
        <v>0.6555555555555558</v>
      </c>
      <c r="AC138" s="269">
        <f t="shared" si="265"/>
        <v>0.6219512195121952</v>
      </c>
      <c r="AD138" s="269">
        <f aca="true" t="shared" si="270" ref="AD138">_xlfn.IFERROR(IF(AD137/AD135&lt;0,"n.m.",AD137/AD135),"-")</f>
        <v>0.532994923857868</v>
      </c>
      <c r="AE138" s="269">
        <f t="shared" si="265"/>
        <v>0.5992217898832686</v>
      </c>
      <c r="AF138" s="77">
        <f t="shared" si="265"/>
        <v>0.5851063829787234</v>
      </c>
      <c r="AG138" s="77"/>
      <c r="AH138" s="77"/>
      <c r="AI138" s="77"/>
      <c r="AJ138" s="77"/>
      <c r="AK138" s="77"/>
      <c r="AL138" s="77"/>
    </row>
    <row r="139" spans="3:38" ht="15">
      <c r="C139" s="60" t="s">
        <v>3</v>
      </c>
      <c r="D139" s="68"/>
      <c r="E139" s="68"/>
      <c r="F139" s="68"/>
      <c r="G139" s="68"/>
      <c r="H139" s="68"/>
      <c r="I139" s="68"/>
      <c r="J139" s="144">
        <v>24</v>
      </c>
      <c r="K139" s="138">
        <v>6</v>
      </c>
      <c r="L139" s="62">
        <f>M139-K139</f>
        <v>7.300000000000001</v>
      </c>
      <c r="M139" s="138">
        <v>13.3</v>
      </c>
      <c r="N139" s="62">
        <f>O139-M139</f>
        <v>6.800000000000001</v>
      </c>
      <c r="O139" s="138">
        <v>20.1</v>
      </c>
      <c r="P139" s="62">
        <f>Q139-O139</f>
        <v>4.099999999999998</v>
      </c>
      <c r="Q139" s="138">
        <v>24.2</v>
      </c>
      <c r="R139" s="144">
        <v>6.5</v>
      </c>
      <c r="S139" s="61">
        <f>T139-R139</f>
        <v>6.5</v>
      </c>
      <c r="T139" s="144">
        <v>13</v>
      </c>
      <c r="U139" s="61">
        <f>V139-T139</f>
        <v>6.899999999999999</v>
      </c>
      <c r="V139" s="144">
        <v>19.9</v>
      </c>
      <c r="W139" s="61">
        <f>X139-V139</f>
        <v>4.600000000000001</v>
      </c>
      <c r="X139" s="144">
        <v>24.5</v>
      </c>
      <c r="Y139" s="138">
        <v>4.3</v>
      </c>
      <c r="Z139" s="62">
        <f>AA139-Y139</f>
        <v>3.2</v>
      </c>
      <c r="AA139" s="138">
        <v>7.5</v>
      </c>
      <c r="AB139" s="62">
        <f>AC139-AA139</f>
        <v>4.800000000000001</v>
      </c>
      <c r="AC139" s="138">
        <v>12.3</v>
      </c>
      <c r="AD139" s="62">
        <f>AE139-AC139</f>
        <v>2.6999999999999993</v>
      </c>
      <c r="AE139" s="138">
        <v>15</v>
      </c>
      <c r="AF139" s="144">
        <v>4.1</v>
      </c>
      <c r="AG139" s="61"/>
      <c r="AH139" s="61"/>
      <c r="AI139" s="61"/>
      <c r="AJ139" s="61"/>
      <c r="AK139" s="61"/>
      <c r="AL139" s="61"/>
    </row>
    <row r="140" spans="3:38" ht="15">
      <c r="C140" s="76" t="s">
        <v>68</v>
      </c>
      <c r="D140" s="82"/>
      <c r="E140" s="82"/>
      <c r="F140" s="82"/>
      <c r="G140" s="82"/>
      <c r="H140" s="82"/>
      <c r="I140" s="82"/>
      <c r="J140" s="77">
        <f>_xlfn.IFERROR(IF(J139/J137&lt;0,"n.m.",J139/J137),"-")</f>
        <v>0.4752475247524752</v>
      </c>
      <c r="K140" s="269">
        <f>_xlfn.IFERROR(IF(K139/K137&lt;0,"n.m.",K139/K137),"-")</f>
        <v>0.46875</v>
      </c>
      <c r="L140" s="269">
        <f>_xlfn.IFERROR(IF(L139/L137&lt;0,"n.m.",L139/L137),"-")</f>
        <v>0.5104895104895105</v>
      </c>
      <c r="M140" s="269">
        <f aca="true" t="shared" si="271" ref="M140:Q140">_xlfn.IFERROR(IF(M139/M137&lt;0,"n.m.",M139/M137),"-")</f>
        <v>0.4907749077490775</v>
      </c>
      <c r="N140" s="269">
        <f>_xlfn.IFERROR(IF(N139/N137&lt;0,"n.m.",N139/N137),"-")</f>
        <v>0.49275362318840593</v>
      </c>
      <c r="O140" s="269">
        <f t="shared" si="271"/>
        <v>0.4914425427872861</v>
      </c>
      <c r="P140" s="269">
        <f>_xlfn.IFERROR(IF(P139/P137&lt;0,"n.m.",P139/P137),"-")</f>
        <v>0.3628318584070793</v>
      </c>
      <c r="Q140" s="269">
        <f t="shared" si="271"/>
        <v>0.4636015325670498</v>
      </c>
      <c r="R140" s="77">
        <f aca="true" t="shared" si="272" ref="R140:AF140">_xlfn.IFERROR(IF(R139/R137&lt;0,"n.m.",R139/R137),"-")</f>
        <v>0.48872180451127817</v>
      </c>
      <c r="S140" s="77">
        <f>_xlfn.IFERROR(IF(S139/S137&lt;0,"n.m.",S139/S137),"-")</f>
        <v>0.49242424242424243</v>
      </c>
      <c r="T140" s="77">
        <f aca="true" t="shared" si="273" ref="T140:AD140">_xlfn.IFERROR(IF(T139/T137&lt;0,"n.m.",T139/T137),"-")</f>
        <v>0.49056603773584906</v>
      </c>
      <c r="U140" s="77">
        <f t="shared" si="273"/>
        <v>0.518796992481203</v>
      </c>
      <c r="V140" s="77">
        <f t="shared" si="273"/>
        <v>0.5</v>
      </c>
      <c r="W140" s="77">
        <f t="shared" si="273"/>
        <v>0.3172413793103449</v>
      </c>
      <c r="X140" s="77">
        <f t="shared" si="273"/>
        <v>0.45119705340699817</v>
      </c>
      <c r="Y140" s="269">
        <f t="shared" si="272"/>
        <v>0.3412698412698413</v>
      </c>
      <c r="Z140" s="269">
        <f t="shared" si="273"/>
        <v>0.28318584070796465</v>
      </c>
      <c r="AA140" s="269">
        <f t="shared" si="272"/>
        <v>0.3138075313807532</v>
      </c>
      <c r="AB140" s="269">
        <f t="shared" si="273"/>
        <v>0.40677966101694907</v>
      </c>
      <c r="AC140" s="269">
        <f t="shared" si="272"/>
        <v>0.3445378151260504</v>
      </c>
      <c r="AD140" s="269">
        <f t="shared" si="273"/>
        <v>0.25714285714285706</v>
      </c>
      <c r="AE140" s="269">
        <f t="shared" si="272"/>
        <v>0.3246753246753247</v>
      </c>
      <c r="AF140" s="77">
        <f t="shared" si="272"/>
        <v>0.3727272727272727</v>
      </c>
      <c r="AG140" s="77"/>
      <c r="AH140" s="77"/>
      <c r="AI140" s="77"/>
      <c r="AJ140" s="77"/>
      <c r="AK140" s="77"/>
      <c r="AL140" s="77"/>
    </row>
    <row r="141" ht="15">
      <c r="Q141" s="139"/>
    </row>
    <row r="143" spans="3:38" ht="20" customHeight="1" thickBot="1">
      <c r="C143" s="190" t="s">
        <v>0</v>
      </c>
      <c r="D143" s="317">
        <v>2018</v>
      </c>
      <c r="E143" s="318"/>
      <c r="F143" s="318"/>
      <c r="G143" s="318"/>
      <c r="H143" s="318"/>
      <c r="I143" s="318"/>
      <c r="J143" s="319"/>
      <c r="K143" s="320">
        <v>2019</v>
      </c>
      <c r="L143" s="321"/>
      <c r="M143" s="321"/>
      <c r="N143" s="321"/>
      <c r="O143" s="321"/>
      <c r="P143" s="321"/>
      <c r="Q143" s="322"/>
      <c r="R143" s="317">
        <v>2020</v>
      </c>
      <c r="S143" s="318"/>
      <c r="T143" s="318"/>
      <c r="U143" s="318"/>
      <c r="V143" s="318"/>
      <c r="W143" s="318"/>
      <c r="X143" s="319"/>
      <c r="Y143" s="320">
        <v>2021</v>
      </c>
      <c r="Z143" s="321"/>
      <c r="AA143" s="321"/>
      <c r="AB143" s="321"/>
      <c r="AC143" s="321"/>
      <c r="AD143" s="321"/>
      <c r="AE143" s="322"/>
      <c r="AF143" s="317">
        <v>2022</v>
      </c>
      <c r="AG143" s="318"/>
      <c r="AH143" s="318"/>
      <c r="AI143" s="318"/>
      <c r="AJ143" s="318"/>
      <c r="AK143" s="318"/>
      <c r="AL143" s="319"/>
    </row>
    <row r="144" spans="3:38" ht="15" thickBot="1">
      <c r="C144" s="24" t="s">
        <v>151</v>
      </c>
      <c r="D144" s="17" t="s">
        <v>164</v>
      </c>
      <c r="E144" s="17" t="s">
        <v>165</v>
      </c>
      <c r="F144" s="17" t="s">
        <v>221</v>
      </c>
      <c r="G144" s="17" t="s">
        <v>166</v>
      </c>
      <c r="H144" s="17" t="s">
        <v>222</v>
      </c>
      <c r="I144" s="17" t="s">
        <v>167</v>
      </c>
      <c r="J144" s="17" t="s">
        <v>168</v>
      </c>
      <c r="K144" s="41" t="s">
        <v>164</v>
      </c>
      <c r="L144" s="41" t="s">
        <v>165</v>
      </c>
      <c r="M144" s="41" t="s">
        <v>221</v>
      </c>
      <c r="N144" s="41" t="s">
        <v>166</v>
      </c>
      <c r="O144" s="41" t="s">
        <v>222</v>
      </c>
      <c r="P144" s="41" t="s">
        <v>167</v>
      </c>
      <c r="Q144" s="41" t="s">
        <v>168</v>
      </c>
      <c r="R144" s="17" t="s">
        <v>164</v>
      </c>
      <c r="S144" s="17" t="s">
        <v>165</v>
      </c>
      <c r="T144" s="17" t="s">
        <v>221</v>
      </c>
      <c r="U144" s="17" t="s">
        <v>166</v>
      </c>
      <c r="V144" s="17" t="s">
        <v>222</v>
      </c>
      <c r="W144" s="17" t="s">
        <v>167</v>
      </c>
      <c r="X144" s="17" t="s">
        <v>168</v>
      </c>
      <c r="Y144" s="41" t="s">
        <v>164</v>
      </c>
      <c r="Z144" s="41" t="s">
        <v>165</v>
      </c>
      <c r="AA144" s="41" t="s">
        <v>221</v>
      </c>
      <c r="AB144" s="41" t="s">
        <v>166</v>
      </c>
      <c r="AC144" s="41" t="s">
        <v>222</v>
      </c>
      <c r="AD144" s="41" t="s">
        <v>167</v>
      </c>
      <c r="AE144" s="41" t="s">
        <v>168</v>
      </c>
      <c r="AF144" s="17" t="s">
        <v>164</v>
      </c>
      <c r="AG144" s="17" t="s">
        <v>165</v>
      </c>
      <c r="AH144" s="17" t="s">
        <v>221</v>
      </c>
      <c r="AI144" s="17" t="s">
        <v>166</v>
      </c>
      <c r="AJ144" s="17" t="s">
        <v>222</v>
      </c>
      <c r="AK144" s="17" t="s">
        <v>167</v>
      </c>
      <c r="AL144" s="17" t="s">
        <v>168</v>
      </c>
    </row>
    <row r="145" spans="1:31" ht="5" customHeight="1">
      <c r="A145" s="47"/>
      <c r="B145" s="51"/>
      <c r="C145" s="54"/>
      <c r="D145" s="191"/>
      <c r="E145" s="191"/>
      <c r="F145" s="191"/>
      <c r="G145" s="192"/>
      <c r="H145" s="192"/>
      <c r="I145" s="192"/>
      <c r="J145" s="192"/>
      <c r="K145" s="55"/>
      <c r="L145" s="55"/>
      <c r="M145" s="55"/>
      <c r="N145" s="55"/>
      <c r="O145" s="55"/>
      <c r="P145" s="55"/>
      <c r="Q145" s="55"/>
      <c r="Y145" s="55"/>
      <c r="Z145" s="55"/>
      <c r="AA145" s="55"/>
      <c r="AB145" s="55"/>
      <c r="AC145" s="55"/>
      <c r="AD145" s="55"/>
      <c r="AE145" s="55"/>
    </row>
    <row r="146" spans="3:38" ht="15">
      <c r="C146" s="58" t="s">
        <v>4</v>
      </c>
      <c r="D146" s="67"/>
      <c r="E146" s="67"/>
      <c r="F146" s="67"/>
      <c r="G146" s="67"/>
      <c r="H146" s="67"/>
      <c r="I146" s="67"/>
      <c r="J146" s="126">
        <v>46.2</v>
      </c>
      <c r="K146" s="125">
        <v>11.5</v>
      </c>
      <c r="L146" s="266">
        <f>M146-K146</f>
        <v>11.5</v>
      </c>
      <c r="M146" s="125">
        <v>23</v>
      </c>
      <c r="N146" s="266">
        <f>O146-M146</f>
        <v>11.100000000000001</v>
      </c>
      <c r="O146" s="125">
        <v>34.1</v>
      </c>
      <c r="P146" s="266">
        <f>Q146-O146</f>
        <v>12.299999999999997</v>
      </c>
      <c r="Q146" s="125">
        <v>46.4</v>
      </c>
      <c r="R146" s="126">
        <v>12.3</v>
      </c>
      <c r="S146" s="59">
        <f>T146-R146</f>
        <v>13.899999999999999</v>
      </c>
      <c r="T146" s="126">
        <v>26.2</v>
      </c>
      <c r="U146" s="59">
        <f>V146-T146</f>
        <v>12.000000000000004</v>
      </c>
      <c r="V146" s="126">
        <v>38.2</v>
      </c>
      <c r="W146" s="59">
        <f>X146-V146</f>
        <v>13.5</v>
      </c>
      <c r="X146" s="126">
        <v>51.7</v>
      </c>
      <c r="Y146" s="125">
        <v>15.3</v>
      </c>
      <c r="Z146" s="266">
        <f>AA146-Y146</f>
        <v>15.3</v>
      </c>
      <c r="AA146" s="125">
        <v>30.6</v>
      </c>
      <c r="AB146" s="266">
        <f>AC146-AA146</f>
        <v>12.899999999999999</v>
      </c>
      <c r="AC146" s="125">
        <v>43.5</v>
      </c>
      <c r="AD146" s="266">
        <f>AE146-AC146</f>
        <v>17.200000000000003</v>
      </c>
      <c r="AE146" s="125">
        <v>60.7</v>
      </c>
      <c r="AF146" s="126">
        <v>15.1</v>
      </c>
      <c r="AG146" s="59"/>
      <c r="AH146" s="59"/>
      <c r="AI146" s="59"/>
      <c r="AJ146" s="59"/>
      <c r="AK146" s="59"/>
      <c r="AL146" s="59"/>
    </row>
    <row r="147" spans="3:38" ht="15">
      <c r="C147" s="58" t="s">
        <v>10</v>
      </c>
      <c r="D147" s="67"/>
      <c r="E147" s="67"/>
      <c r="F147" s="67"/>
      <c r="G147" s="67"/>
      <c r="H147" s="67"/>
      <c r="I147" s="67"/>
      <c r="J147" s="126">
        <v>60</v>
      </c>
      <c r="K147" s="125">
        <v>14.8</v>
      </c>
      <c r="L147" s="266">
        <f aca="true" t="shared" si="274" ref="L147:N148">M147-K147</f>
        <v>16.599999999999998</v>
      </c>
      <c r="M147" s="125">
        <v>31.4</v>
      </c>
      <c r="N147" s="266">
        <f t="shared" si="274"/>
        <v>15.899999999999999</v>
      </c>
      <c r="O147" s="125">
        <v>47.3</v>
      </c>
      <c r="P147" s="266">
        <f aca="true" t="shared" si="275" ref="P147">Q147-O147</f>
        <v>15</v>
      </c>
      <c r="Q147" s="125">
        <v>62.3</v>
      </c>
      <c r="R147" s="126">
        <v>11</v>
      </c>
      <c r="S147" s="59">
        <f aca="true" t="shared" si="276" ref="S147:U153">T147-R147</f>
        <v>4</v>
      </c>
      <c r="T147" s="126">
        <v>15</v>
      </c>
      <c r="U147" s="59">
        <f t="shared" si="276"/>
        <v>9.899999999999999</v>
      </c>
      <c r="V147" s="126">
        <v>24.9</v>
      </c>
      <c r="W147" s="59">
        <f aca="true" t="shared" si="277" ref="W147">X147-V147</f>
        <v>10.399999999999999</v>
      </c>
      <c r="X147" s="126">
        <v>35.3</v>
      </c>
      <c r="Y147" s="125">
        <v>11.5</v>
      </c>
      <c r="Z147" s="266">
        <f aca="true" t="shared" si="278" ref="Z147:AB147">AA147-Y147</f>
        <v>14.5</v>
      </c>
      <c r="AA147" s="125">
        <v>26</v>
      </c>
      <c r="AB147" s="266">
        <f t="shared" si="278"/>
        <v>13.600000000000001</v>
      </c>
      <c r="AC147" s="125">
        <v>39.6</v>
      </c>
      <c r="AD147" s="266">
        <f aca="true" t="shared" si="279" ref="AD147">AE147-AC147</f>
        <v>17.199999999999996</v>
      </c>
      <c r="AE147" s="125">
        <v>56.8</v>
      </c>
      <c r="AF147" s="126">
        <v>16.6</v>
      </c>
      <c r="AG147" s="59"/>
      <c r="AH147" s="59"/>
      <c r="AI147" s="59"/>
      <c r="AJ147" s="59"/>
      <c r="AK147" s="59"/>
      <c r="AL147" s="59"/>
    </row>
    <row r="148" spans="3:38" ht="15">
      <c r="C148" s="58" t="s">
        <v>6</v>
      </c>
      <c r="D148" s="67"/>
      <c r="E148" s="67"/>
      <c r="F148" s="67"/>
      <c r="G148" s="67"/>
      <c r="H148" s="67"/>
      <c r="I148" s="67"/>
      <c r="J148" s="126">
        <v>9.5</v>
      </c>
      <c r="K148" s="125">
        <v>2.2</v>
      </c>
      <c r="L148" s="266">
        <f t="shared" si="274"/>
        <v>1.8999999999999995</v>
      </c>
      <c r="M148" s="125">
        <v>4.1</v>
      </c>
      <c r="N148" s="266">
        <f t="shared" si="274"/>
        <v>2.5</v>
      </c>
      <c r="O148" s="125">
        <v>6.6</v>
      </c>
      <c r="P148" s="266">
        <f aca="true" t="shared" si="280" ref="P148">Q148-O148</f>
        <v>3</v>
      </c>
      <c r="Q148" s="125">
        <v>9.6</v>
      </c>
      <c r="R148" s="126">
        <v>1.8</v>
      </c>
      <c r="S148" s="59">
        <f t="shared" si="276"/>
        <v>1.7</v>
      </c>
      <c r="T148" s="126">
        <v>3.5</v>
      </c>
      <c r="U148" s="59">
        <f t="shared" si="276"/>
        <v>1.2999999999999998</v>
      </c>
      <c r="V148" s="126">
        <v>4.8</v>
      </c>
      <c r="W148" s="59">
        <f aca="true" t="shared" si="281" ref="W148">X148-V148</f>
        <v>2.9000000000000004</v>
      </c>
      <c r="X148" s="126">
        <v>7.7</v>
      </c>
      <c r="Y148" s="125">
        <v>1.6</v>
      </c>
      <c r="Z148" s="266">
        <f aca="true" t="shared" si="282" ref="Z148:AB148">AA148-Y148</f>
        <v>2.4999999999999996</v>
      </c>
      <c r="AA148" s="125">
        <v>4.1</v>
      </c>
      <c r="AB148" s="266">
        <f t="shared" si="282"/>
        <v>0.7000000000000002</v>
      </c>
      <c r="AC148" s="125">
        <v>4.8</v>
      </c>
      <c r="AD148" s="266">
        <f aca="true" t="shared" si="283" ref="AD148">AE148-AC148</f>
        <v>1.7000000000000002</v>
      </c>
      <c r="AE148" s="125">
        <v>6.5</v>
      </c>
      <c r="AF148" s="126">
        <v>1.8</v>
      </c>
      <c r="AG148" s="59"/>
      <c r="AH148" s="59"/>
      <c r="AI148" s="59"/>
      <c r="AJ148" s="59"/>
      <c r="AK148" s="59"/>
      <c r="AL148" s="59"/>
    </row>
    <row r="149" spans="3:38" ht="15">
      <c r="C149" s="60" t="s">
        <v>7</v>
      </c>
      <c r="D149" s="68"/>
      <c r="E149" s="68"/>
      <c r="F149" s="68"/>
      <c r="G149" s="68"/>
      <c r="H149" s="68"/>
      <c r="I149" s="68"/>
      <c r="J149" s="61">
        <f>SUM(J146:J148)</f>
        <v>115.7</v>
      </c>
      <c r="K149" s="62">
        <f>SUM(K146:K148)</f>
        <v>28.5</v>
      </c>
      <c r="L149" s="62">
        <f aca="true" t="shared" si="284" ref="L149:R149">SUM(L146:L148)</f>
        <v>29.999999999999996</v>
      </c>
      <c r="M149" s="62">
        <f t="shared" si="284"/>
        <v>58.5</v>
      </c>
      <c r="N149" s="62">
        <f t="shared" si="284"/>
        <v>29.5</v>
      </c>
      <c r="O149" s="62">
        <f t="shared" si="284"/>
        <v>88</v>
      </c>
      <c r="P149" s="62">
        <f t="shared" si="284"/>
        <v>30.299999999999997</v>
      </c>
      <c r="Q149" s="62">
        <f t="shared" si="284"/>
        <v>118.29999999999998</v>
      </c>
      <c r="R149" s="61">
        <f t="shared" si="284"/>
        <v>25.1</v>
      </c>
      <c r="S149" s="61">
        <f aca="true" t="shared" si="285" ref="S149:W149">SUM(S146:S148)</f>
        <v>19.599999999999998</v>
      </c>
      <c r="T149" s="61">
        <f aca="true" t="shared" si="286" ref="T149">SUM(T146:T148)</f>
        <v>44.7</v>
      </c>
      <c r="U149" s="61">
        <f t="shared" si="285"/>
        <v>23.200000000000003</v>
      </c>
      <c r="V149" s="61">
        <f aca="true" t="shared" si="287" ref="V149">SUM(V146:V148)</f>
        <v>67.9</v>
      </c>
      <c r="W149" s="61">
        <f t="shared" si="285"/>
        <v>26.799999999999997</v>
      </c>
      <c r="X149" s="61">
        <f aca="true" t="shared" si="288" ref="X149:AF149">SUM(X146:X148)</f>
        <v>94.7</v>
      </c>
      <c r="Y149" s="62">
        <f t="shared" si="288"/>
        <v>28.400000000000002</v>
      </c>
      <c r="Z149" s="62">
        <f aca="true" t="shared" si="289" ref="Z149">SUM(Z146:Z148)</f>
        <v>32.3</v>
      </c>
      <c r="AA149" s="62">
        <f aca="true" t="shared" si="290" ref="AA149">SUM(AA146:AA148)</f>
        <v>60.7</v>
      </c>
      <c r="AB149" s="62">
        <f aca="true" t="shared" si="291" ref="AB149">SUM(AB146:AB148)</f>
        <v>27.2</v>
      </c>
      <c r="AC149" s="62">
        <f aca="true" t="shared" si="292" ref="AC149">SUM(AC146:AC148)</f>
        <v>87.89999999999999</v>
      </c>
      <c r="AD149" s="62">
        <f aca="true" t="shared" si="293" ref="AD149">SUM(AD146:AD148)</f>
        <v>36.1</v>
      </c>
      <c r="AE149" s="62">
        <f aca="true" t="shared" si="294" ref="AE149">SUM(AE146:AE148)</f>
        <v>124</v>
      </c>
      <c r="AF149" s="61">
        <f t="shared" si="288"/>
        <v>33.5</v>
      </c>
      <c r="AG149" s="61"/>
      <c r="AH149" s="61"/>
      <c r="AI149" s="61"/>
      <c r="AJ149" s="61"/>
      <c r="AK149" s="61"/>
      <c r="AL149" s="61"/>
    </row>
    <row r="150" spans="1:38" ht="5" customHeight="1">
      <c r="A150" s="47"/>
      <c r="B150" s="51"/>
      <c r="C150" s="54"/>
      <c r="D150" s="273"/>
      <c r="E150" s="273"/>
      <c r="F150" s="273"/>
      <c r="G150" s="274"/>
      <c r="H150" s="274"/>
      <c r="I150" s="274"/>
      <c r="J150" s="196"/>
      <c r="K150" s="277"/>
      <c r="L150" s="277"/>
      <c r="M150" s="277"/>
      <c r="N150" s="277"/>
      <c r="O150" s="277"/>
      <c r="P150" s="277"/>
      <c r="Q150" s="277"/>
      <c r="R150" s="196"/>
      <c r="S150" s="196"/>
      <c r="T150" s="196"/>
      <c r="U150" s="196"/>
      <c r="V150" s="196"/>
      <c r="W150" s="196"/>
      <c r="X150" s="196"/>
      <c r="Y150" s="277"/>
      <c r="Z150" s="277"/>
      <c r="AA150" s="277"/>
      <c r="AB150" s="277"/>
      <c r="AC150" s="277"/>
      <c r="AD150" s="277"/>
      <c r="AE150" s="277"/>
      <c r="AF150" s="196"/>
      <c r="AG150" s="197"/>
      <c r="AH150" s="197"/>
      <c r="AI150" s="197"/>
      <c r="AJ150" s="197"/>
      <c r="AK150" s="197"/>
      <c r="AL150" s="197"/>
    </row>
    <row r="151" spans="3:38" ht="15">
      <c r="C151" s="60" t="s">
        <v>8</v>
      </c>
      <c r="D151" s="68"/>
      <c r="E151" s="68"/>
      <c r="F151" s="68"/>
      <c r="G151" s="68"/>
      <c r="H151" s="68"/>
      <c r="I151" s="68"/>
      <c r="J151" s="144">
        <v>9.8</v>
      </c>
      <c r="K151" s="138">
        <v>2.1</v>
      </c>
      <c r="L151" s="62">
        <f aca="true" t="shared" si="295" ref="L151:N153">M151-K151</f>
        <v>2.9999999999999996</v>
      </c>
      <c r="M151" s="138">
        <v>5.1</v>
      </c>
      <c r="N151" s="62">
        <f t="shared" si="295"/>
        <v>5.4</v>
      </c>
      <c r="O151" s="138">
        <v>10.5</v>
      </c>
      <c r="P151" s="62">
        <f aca="true" t="shared" si="296" ref="P151">Q151-O151</f>
        <v>2.6999999999999993</v>
      </c>
      <c r="Q151" s="138">
        <v>13.2</v>
      </c>
      <c r="R151" s="144">
        <v>1.9</v>
      </c>
      <c r="S151" s="61">
        <f t="shared" si="276"/>
        <v>2.4</v>
      </c>
      <c r="T151" s="144">
        <v>4.3</v>
      </c>
      <c r="U151" s="61">
        <f t="shared" si="276"/>
        <v>5.1000000000000005</v>
      </c>
      <c r="V151" s="144">
        <v>9.4</v>
      </c>
      <c r="W151" s="61">
        <f aca="true" t="shared" si="297" ref="W151">X151-V151</f>
        <v>0.5999999999999996</v>
      </c>
      <c r="X151" s="144">
        <v>10</v>
      </c>
      <c r="Y151" s="138">
        <v>2.7</v>
      </c>
      <c r="Z151" s="62">
        <f aca="true" t="shared" si="298" ref="Z151:AB151">AA151-Y151</f>
        <v>3.5999999999999996</v>
      </c>
      <c r="AA151" s="138">
        <v>6.3</v>
      </c>
      <c r="AB151" s="62">
        <f t="shared" si="298"/>
        <v>3.8</v>
      </c>
      <c r="AC151" s="138">
        <v>10.1</v>
      </c>
      <c r="AD151" s="62">
        <f aca="true" t="shared" si="299" ref="AD151">AE151-AC151</f>
        <v>2.5999999999999996</v>
      </c>
      <c r="AE151" s="138">
        <v>12.7</v>
      </c>
      <c r="AF151" s="144">
        <v>0.6</v>
      </c>
      <c r="AG151" s="61"/>
      <c r="AH151" s="61"/>
      <c r="AI151" s="61"/>
      <c r="AJ151" s="61"/>
      <c r="AK151" s="61"/>
      <c r="AL151" s="61"/>
    </row>
    <row r="152" spans="3:38" ht="15">
      <c r="C152" s="76" t="s">
        <v>9</v>
      </c>
      <c r="D152" s="82"/>
      <c r="E152" s="82"/>
      <c r="F152" s="82"/>
      <c r="G152" s="82"/>
      <c r="H152" s="82"/>
      <c r="I152" s="82"/>
      <c r="J152" s="77">
        <f aca="true" t="shared" si="300" ref="J152:AF152">_xlfn.IFERROR(IF(J151/J149&lt;0,"n.m.",J151/J149),"-")</f>
        <v>0.0847018150388937</v>
      </c>
      <c r="K152" s="269">
        <f t="shared" si="300"/>
        <v>0.0736842105263158</v>
      </c>
      <c r="L152" s="269">
        <f t="shared" si="300"/>
        <v>0.09999999999999999</v>
      </c>
      <c r="M152" s="269">
        <f t="shared" si="300"/>
        <v>0.08717948717948718</v>
      </c>
      <c r="N152" s="269">
        <f aca="true" t="shared" si="301" ref="N152:P152">_xlfn.IFERROR(IF(N151/N149&lt;0,"n.m.",N151/N149),"-")</f>
        <v>0.18305084745762712</v>
      </c>
      <c r="O152" s="269">
        <f t="shared" si="300"/>
        <v>0.11931818181818182</v>
      </c>
      <c r="P152" s="269">
        <f t="shared" si="301"/>
        <v>0.08910891089108909</v>
      </c>
      <c r="Q152" s="269">
        <f t="shared" si="300"/>
        <v>0.11158072696534237</v>
      </c>
      <c r="R152" s="77">
        <f t="shared" si="300"/>
        <v>0.07569721115537847</v>
      </c>
      <c r="S152" s="77">
        <f t="shared" si="300"/>
        <v>0.12244897959183675</v>
      </c>
      <c r="T152" s="77">
        <f t="shared" si="300"/>
        <v>0.09619686800894854</v>
      </c>
      <c r="U152" s="77">
        <f aca="true" t="shared" si="302" ref="U152">_xlfn.IFERROR(IF(U151/U149&lt;0,"n.m.",U151/U149),"-")</f>
        <v>0.21982758620689655</v>
      </c>
      <c r="V152" s="77">
        <f t="shared" si="300"/>
        <v>0.13843888070692192</v>
      </c>
      <c r="W152" s="77">
        <f aca="true" t="shared" si="303" ref="W152">_xlfn.IFERROR(IF(W151/W149&lt;0,"n.m.",W151/W149),"-")</f>
        <v>0.022388059701492526</v>
      </c>
      <c r="X152" s="77">
        <f t="shared" si="300"/>
        <v>0.10559662090813093</v>
      </c>
      <c r="Y152" s="269">
        <f t="shared" si="300"/>
        <v>0.09507042253521127</v>
      </c>
      <c r="Z152" s="269">
        <f aca="true" t="shared" si="304" ref="Z152:AE152">_xlfn.IFERROR(IF(Z151/Z149&lt;0,"n.m.",Z151/Z149),"-")</f>
        <v>0.11145510835913312</v>
      </c>
      <c r="AA152" s="269">
        <f t="shared" si="304"/>
        <v>0.10378912685337725</v>
      </c>
      <c r="AB152" s="269">
        <f t="shared" si="304"/>
        <v>0.13970588235294118</v>
      </c>
      <c r="AC152" s="269">
        <f t="shared" si="304"/>
        <v>0.11490329920364051</v>
      </c>
      <c r="AD152" s="269">
        <f t="shared" si="304"/>
        <v>0.07202216066481994</v>
      </c>
      <c r="AE152" s="269">
        <f t="shared" si="304"/>
        <v>0.10241935483870968</v>
      </c>
      <c r="AF152" s="77">
        <f t="shared" si="300"/>
        <v>0.01791044776119403</v>
      </c>
      <c r="AG152" s="77"/>
      <c r="AH152" s="77"/>
      <c r="AI152" s="77"/>
      <c r="AJ152" s="77"/>
      <c r="AK152" s="77"/>
      <c r="AL152" s="77"/>
    </row>
    <row r="153" spans="3:38" ht="15">
      <c r="C153" s="60" t="s">
        <v>3</v>
      </c>
      <c r="D153" s="68"/>
      <c r="E153" s="68"/>
      <c r="F153" s="68"/>
      <c r="G153" s="68"/>
      <c r="H153" s="68"/>
      <c r="I153" s="68"/>
      <c r="J153" s="144">
        <v>-2.1</v>
      </c>
      <c r="K153" s="138">
        <v>-0.7</v>
      </c>
      <c r="L153" s="62">
        <f t="shared" si="295"/>
        <v>0.19999999999999996</v>
      </c>
      <c r="M153" s="138">
        <v>-0.5</v>
      </c>
      <c r="N153" s="62">
        <f t="shared" si="295"/>
        <v>2.6</v>
      </c>
      <c r="O153" s="138">
        <v>2.1</v>
      </c>
      <c r="P153" s="62">
        <f aca="true" t="shared" si="305" ref="P153">Q153-O153</f>
        <v>-0.40000000000000013</v>
      </c>
      <c r="Q153" s="138">
        <v>1.7</v>
      </c>
      <c r="R153" s="144">
        <v>-1</v>
      </c>
      <c r="S153" s="61">
        <f t="shared" si="276"/>
        <v>-0.5</v>
      </c>
      <c r="T153" s="144">
        <v>-1.5</v>
      </c>
      <c r="U153" s="61">
        <f t="shared" si="276"/>
        <v>2.2</v>
      </c>
      <c r="V153" s="144">
        <v>0.7000000000000002</v>
      </c>
      <c r="W153" s="61">
        <f aca="true" t="shared" si="306" ref="W153">X153-V153</f>
        <v>-2.4000000000000004</v>
      </c>
      <c r="X153" s="144">
        <v>-1.7</v>
      </c>
      <c r="Y153" s="138">
        <v>0.5</v>
      </c>
      <c r="Z153" s="62">
        <f aca="true" t="shared" si="307" ref="Z153:AB153">AA153-Y153</f>
        <v>1.3</v>
      </c>
      <c r="AA153" s="138">
        <v>1.8</v>
      </c>
      <c r="AB153" s="62">
        <f t="shared" si="307"/>
        <v>1.5999999999999999</v>
      </c>
      <c r="AC153" s="138">
        <v>3.4</v>
      </c>
      <c r="AD153" s="62">
        <f aca="true" t="shared" si="308" ref="AD153">AE153-AC153</f>
        <v>0.3999999999999999</v>
      </c>
      <c r="AE153" s="138">
        <v>3.8</v>
      </c>
      <c r="AF153" s="144">
        <v>-1.5</v>
      </c>
      <c r="AG153" s="61"/>
      <c r="AH153" s="61"/>
      <c r="AI153" s="61"/>
      <c r="AJ153" s="61"/>
      <c r="AK153" s="61"/>
      <c r="AL153" s="61"/>
    </row>
    <row r="154" spans="3:38" ht="15">
      <c r="C154" s="76" t="s">
        <v>68</v>
      </c>
      <c r="D154" s="82"/>
      <c r="E154" s="82"/>
      <c r="F154" s="82"/>
      <c r="G154" s="82"/>
      <c r="H154" s="82"/>
      <c r="I154" s="82"/>
      <c r="J154" s="77" t="str">
        <f aca="true" t="shared" si="309" ref="J154:AF154">_xlfn.IFERROR(IF(J153/J149&lt;0,"n.m.",J153/J149),"-")</f>
        <v>n.m.</v>
      </c>
      <c r="K154" s="269" t="str">
        <f t="shared" si="309"/>
        <v>n.m.</v>
      </c>
      <c r="L154" s="269">
        <f t="shared" si="309"/>
        <v>0.006666666666666666</v>
      </c>
      <c r="M154" s="269" t="str">
        <f t="shared" si="309"/>
        <v>n.m.</v>
      </c>
      <c r="N154" s="269">
        <f aca="true" t="shared" si="310" ref="N154:P154">_xlfn.IFERROR(IF(N153/N149&lt;0,"n.m.",N153/N149),"-")</f>
        <v>0.08813559322033898</v>
      </c>
      <c r="O154" s="269">
        <f t="shared" si="309"/>
        <v>0.023863636363636365</v>
      </c>
      <c r="P154" s="269" t="str">
        <f t="shared" si="310"/>
        <v>n.m.</v>
      </c>
      <c r="Q154" s="269">
        <f t="shared" si="309"/>
        <v>0.01437024513947591</v>
      </c>
      <c r="R154" s="77" t="str">
        <f t="shared" si="309"/>
        <v>n.m.</v>
      </c>
      <c r="S154" s="77" t="str">
        <f t="shared" si="309"/>
        <v>n.m.</v>
      </c>
      <c r="T154" s="77" t="str">
        <f t="shared" si="309"/>
        <v>n.m.</v>
      </c>
      <c r="U154" s="77">
        <f aca="true" t="shared" si="311" ref="U154">_xlfn.IFERROR(IF(U153/U149&lt;0,"n.m.",U153/U149),"-")</f>
        <v>0.09482758620689655</v>
      </c>
      <c r="V154" s="77">
        <f t="shared" si="309"/>
        <v>0.010309278350515465</v>
      </c>
      <c r="W154" s="77" t="str">
        <f aca="true" t="shared" si="312" ref="W154">_xlfn.IFERROR(IF(W153/W149&lt;0,"n.m.",W153/W149),"-")</f>
        <v>n.m.</v>
      </c>
      <c r="X154" s="77" t="str">
        <f t="shared" si="309"/>
        <v>n.m.</v>
      </c>
      <c r="Y154" s="269">
        <f t="shared" si="309"/>
        <v>0.0176056338028169</v>
      </c>
      <c r="Z154" s="269">
        <f aca="true" t="shared" si="313" ref="Z154:AE154">_xlfn.IFERROR(IF(Z153/Z149&lt;0,"n.m.",Z153/Z149),"-")</f>
        <v>0.04024767801857586</v>
      </c>
      <c r="AA154" s="269">
        <f t="shared" si="313"/>
        <v>0.029654036243822075</v>
      </c>
      <c r="AB154" s="269">
        <f t="shared" si="313"/>
        <v>0.058823529411764705</v>
      </c>
      <c r="AC154" s="269">
        <f t="shared" si="313"/>
        <v>0.038680318543799774</v>
      </c>
      <c r="AD154" s="269">
        <f t="shared" si="313"/>
        <v>0.011080332409972296</v>
      </c>
      <c r="AE154" s="269">
        <f t="shared" si="313"/>
        <v>0.03064516129032258</v>
      </c>
      <c r="AF154" s="77" t="str">
        <f t="shared" si="309"/>
        <v>n.m.</v>
      </c>
      <c r="AG154" s="77"/>
      <c r="AH154" s="77"/>
      <c r="AI154" s="77"/>
      <c r="AJ154" s="77"/>
      <c r="AK154" s="77"/>
      <c r="AL154" s="77"/>
    </row>
    <row r="155" ht="15">
      <c r="AF155" s="77"/>
    </row>
    <row r="157" spans="3:38" ht="20" customHeight="1" thickBot="1">
      <c r="C157" s="198" t="s">
        <v>119</v>
      </c>
      <c r="D157" s="317">
        <v>2018</v>
      </c>
      <c r="E157" s="318"/>
      <c r="F157" s="318"/>
      <c r="G157" s="318"/>
      <c r="H157" s="318"/>
      <c r="I157" s="318"/>
      <c r="J157" s="319"/>
      <c r="K157" s="320">
        <v>2019</v>
      </c>
      <c r="L157" s="321"/>
      <c r="M157" s="321"/>
      <c r="N157" s="321"/>
      <c r="O157" s="321"/>
      <c r="P157" s="321"/>
      <c r="Q157" s="322"/>
      <c r="R157" s="317">
        <v>2020</v>
      </c>
      <c r="S157" s="318"/>
      <c r="T157" s="318"/>
      <c r="U157" s="318"/>
      <c r="V157" s="318"/>
      <c r="W157" s="318"/>
      <c r="X157" s="319"/>
      <c r="Y157" s="320">
        <v>2021</v>
      </c>
      <c r="Z157" s="321"/>
      <c r="AA157" s="321"/>
      <c r="AB157" s="321"/>
      <c r="AC157" s="321"/>
      <c r="AD157" s="321"/>
      <c r="AE157" s="322"/>
      <c r="AF157" s="317">
        <v>2022</v>
      </c>
      <c r="AG157" s="318"/>
      <c r="AH157" s="318"/>
      <c r="AI157" s="318"/>
      <c r="AJ157" s="318"/>
      <c r="AK157" s="318"/>
      <c r="AL157" s="319"/>
    </row>
    <row r="158" spans="3:38" ht="15" thickBot="1">
      <c r="C158" s="24" t="s">
        <v>151</v>
      </c>
      <c r="D158" s="17" t="s">
        <v>164</v>
      </c>
      <c r="E158" s="17" t="s">
        <v>165</v>
      </c>
      <c r="F158" s="17" t="s">
        <v>221</v>
      </c>
      <c r="G158" s="17" t="s">
        <v>166</v>
      </c>
      <c r="H158" s="17" t="s">
        <v>222</v>
      </c>
      <c r="I158" s="17" t="s">
        <v>167</v>
      </c>
      <c r="J158" s="17" t="s">
        <v>168</v>
      </c>
      <c r="K158" s="41" t="s">
        <v>164</v>
      </c>
      <c r="L158" s="41" t="s">
        <v>165</v>
      </c>
      <c r="M158" s="41" t="s">
        <v>221</v>
      </c>
      <c r="N158" s="41" t="s">
        <v>166</v>
      </c>
      <c r="O158" s="41" t="s">
        <v>222</v>
      </c>
      <c r="P158" s="41" t="s">
        <v>167</v>
      </c>
      <c r="Q158" s="41" t="s">
        <v>168</v>
      </c>
      <c r="R158" s="17" t="s">
        <v>164</v>
      </c>
      <c r="S158" s="17" t="s">
        <v>165</v>
      </c>
      <c r="T158" s="17" t="s">
        <v>221</v>
      </c>
      <c r="U158" s="17" t="s">
        <v>166</v>
      </c>
      <c r="V158" s="17" t="s">
        <v>222</v>
      </c>
      <c r="W158" s="17" t="s">
        <v>167</v>
      </c>
      <c r="X158" s="17" t="s">
        <v>168</v>
      </c>
      <c r="Y158" s="41" t="s">
        <v>164</v>
      </c>
      <c r="Z158" s="41" t="s">
        <v>165</v>
      </c>
      <c r="AA158" s="41" t="s">
        <v>221</v>
      </c>
      <c r="AB158" s="41" t="s">
        <v>166</v>
      </c>
      <c r="AC158" s="41" t="s">
        <v>222</v>
      </c>
      <c r="AD158" s="41" t="s">
        <v>167</v>
      </c>
      <c r="AE158" s="41" t="s">
        <v>168</v>
      </c>
      <c r="AF158" s="17" t="s">
        <v>164</v>
      </c>
      <c r="AG158" s="17" t="s">
        <v>165</v>
      </c>
      <c r="AH158" s="17" t="s">
        <v>221</v>
      </c>
      <c r="AI158" s="17" t="s">
        <v>166</v>
      </c>
      <c r="AJ158" s="17" t="s">
        <v>222</v>
      </c>
      <c r="AK158" s="17" t="s">
        <v>167</v>
      </c>
      <c r="AL158" s="17" t="s">
        <v>168</v>
      </c>
    </row>
    <row r="159" spans="1:31" ht="5" customHeight="1">
      <c r="A159" s="47"/>
      <c r="B159" s="51"/>
      <c r="C159" s="54"/>
      <c r="D159" s="191"/>
      <c r="E159" s="191"/>
      <c r="F159" s="191"/>
      <c r="G159" s="192"/>
      <c r="H159" s="192"/>
      <c r="I159" s="192"/>
      <c r="J159" s="192"/>
      <c r="K159" s="55"/>
      <c r="L159" s="55"/>
      <c r="M159" s="55"/>
      <c r="N159" s="55"/>
      <c r="O159" s="55"/>
      <c r="P159" s="55"/>
      <c r="Q159" s="55"/>
      <c r="Y159" s="55"/>
      <c r="Z159" s="55"/>
      <c r="AA159" s="55"/>
      <c r="AB159" s="55"/>
      <c r="AC159" s="55"/>
      <c r="AD159" s="55"/>
      <c r="AE159" s="55"/>
    </row>
    <row r="160" spans="3:41" ht="15">
      <c r="C160" s="58" t="s">
        <v>11</v>
      </c>
      <c r="D160" s="67"/>
      <c r="E160" s="67"/>
      <c r="F160" s="67"/>
      <c r="G160" s="67"/>
      <c r="H160" s="67"/>
      <c r="I160" s="67"/>
      <c r="J160" s="67"/>
      <c r="K160" s="90"/>
      <c r="L160" s="90"/>
      <c r="M160" s="90"/>
      <c r="N160" s="90"/>
      <c r="O160" s="90"/>
      <c r="P160" s="90"/>
      <c r="Q160" s="90"/>
      <c r="R160" s="126">
        <v>47.9</v>
      </c>
      <c r="S160" s="59">
        <f>T160-R160</f>
        <v>32.9</v>
      </c>
      <c r="T160" s="126">
        <v>80.8</v>
      </c>
      <c r="U160" s="59">
        <f>V160-T160</f>
        <v>61.500000000000014</v>
      </c>
      <c r="V160" s="126">
        <v>142.3</v>
      </c>
      <c r="W160" s="59">
        <f>X160-V160</f>
        <v>45.099999999999994</v>
      </c>
      <c r="X160" s="126">
        <v>187.4</v>
      </c>
      <c r="Y160" s="125">
        <v>43.3</v>
      </c>
      <c r="Z160" s="266">
        <f>AA160-Y160</f>
        <v>57.10000000000001</v>
      </c>
      <c r="AA160" s="125">
        <v>100.4</v>
      </c>
      <c r="AB160" s="266">
        <f>AC160-AA160</f>
        <v>65.5</v>
      </c>
      <c r="AC160" s="125">
        <v>165.9</v>
      </c>
      <c r="AD160" s="266">
        <f>AE160-AC160</f>
        <v>60.19999999999999</v>
      </c>
      <c r="AE160" s="125">
        <v>226.1</v>
      </c>
      <c r="AF160" s="126">
        <v>56.4</v>
      </c>
      <c r="AG160" s="59"/>
      <c r="AH160" s="59"/>
      <c r="AI160" s="59"/>
      <c r="AJ160" s="59"/>
      <c r="AK160" s="59"/>
      <c r="AL160" s="59"/>
      <c r="AO160" s="139"/>
    </row>
    <row r="161" spans="3:41" ht="15">
      <c r="C161" s="58" t="s">
        <v>6</v>
      </c>
      <c r="D161" s="67"/>
      <c r="E161" s="67"/>
      <c r="F161" s="67"/>
      <c r="G161" s="67"/>
      <c r="H161" s="67"/>
      <c r="I161" s="67"/>
      <c r="J161" s="67"/>
      <c r="K161" s="90"/>
      <c r="L161" s="90"/>
      <c r="M161" s="90"/>
      <c r="N161" s="90"/>
      <c r="O161" s="90"/>
      <c r="P161" s="90"/>
      <c r="Q161" s="90"/>
      <c r="R161" s="126">
        <v>1.8</v>
      </c>
      <c r="S161" s="59">
        <f>T161-R161</f>
        <v>5.2</v>
      </c>
      <c r="T161" s="126">
        <v>7</v>
      </c>
      <c r="U161" s="59">
        <f>V161-T161</f>
        <v>2.3000000000000007</v>
      </c>
      <c r="V161" s="126">
        <v>9.3</v>
      </c>
      <c r="W161" s="59">
        <f>X161-V161</f>
        <v>-2.1000000000000005</v>
      </c>
      <c r="X161" s="126">
        <v>7.2</v>
      </c>
      <c r="Y161" s="125">
        <v>2.7</v>
      </c>
      <c r="Z161" s="266">
        <f>AA161-Y161</f>
        <v>5.3</v>
      </c>
      <c r="AA161" s="125">
        <v>8</v>
      </c>
      <c r="AB161" s="266">
        <f>AC161-AA161</f>
        <v>5.1</v>
      </c>
      <c r="AC161" s="125">
        <v>13.1</v>
      </c>
      <c r="AD161" s="266">
        <f>AE161-AC161</f>
        <v>3.4000000000000004</v>
      </c>
      <c r="AE161" s="125">
        <v>16.5</v>
      </c>
      <c r="AF161" s="126">
        <v>4.2</v>
      </c>
      <c r="AG161" s="59"/>
      <c r="AH161" s="59"/>
      <c r="AI161" s="59"/>
      <c r="AJ161" s="59"/>
      <c r="AK161" s="59"/>
      <c r="AL161" s="59"/>
      <c r="AO161" s="139"/>
    </row>
    <row r="162" spans="3:41" ht="15">
      <c r="C162" s="60" t="s">
        <v>7</v>
      </c>
      <c r="D162" s="68"/>
      <c r="E162" s="68"/>
      <c r="F162" s="68"/>
      <c r="G162" s="68"/>
      <c r="H162" s="68"/>
      <c r="I162" s="68"/>
      <c r="J162" s="68"/>
      <c r="K162" s="91"/>
      <c r="L162" s="91"/>
      <c r="M162" s="91"/>
      <c r="N162" s="91"/>
      <c r="O162" s="91"/>
      <c r="P162" s="91"/>
      <c r="Q162" s="91"/>
      <c r="R162" s="61">
        <f>SUM(R160:R161)</f>
        <v>49.699999999999996</v>
      </c>
      <c r="S162" s="61">
        <f aca="true" t="shared" si="314" ref="S162:AD162">SUM(S160:S161)</f>
        <v>38.1</v>
      </c>
      <c r="T162" s="61">
        <f t="shared" si="314"/>
        <v>87.8</v>
      </c>
      <c r="U162" s="61">
        <f t="shared" si="314"/>
        <v>63.80000000000001</v>
      </c>
      <c r="V162" s="61">
        <f t="shared" si="314"/>
        <v>151.60000000000002</v>
      </c>
      <c r="W162" s="61">
        <f t="shared" si="314"/>
        <v>42.99999999999999</v>
      </c>
      <c r="X162" s="61">
        <f t="shared" si="314"/>
        <v>194.6</v>
      </c>
      <c r="Y162" s="62">
        <f t="shared" si="314"/>
        <v>46</v>
      </c>
      <c r="Z162" s="62">
        <f t="shared" si="314"/>
        <v>62.400000000000006</v>
      </c>
      <c r="AA162" s="62">
        <f aca="true" t="shared" si="315" ref="AA162">SUM(AA160:AA161)</f>
        <v>108.4</v>
      </c>
      <c r="AB162" s="62">
        <f t="shared" si="314"/>
        <v>70.6</v>
      </c>
      <c r="AC162" s="62">
        <f aca="true" t="shared" si="316" ref="AC162">SUM(AC160:AC161)</f>
        <v>179</v>
      </c>
      <c r="AD162" s="62">
        <f t="shared" si="314"/>
        <v>63.59999999999999</v>
      </c>
      <c r="AE162" s="62">
        <f aca="true" t="shared" si="317" ref="AE162:AF162">SUM(AE160:AE161)</f>
        <v>242.6</v>
      </c>
      <c r="AF162" s="61">
        <f t="shared" si="317"/>
        <v>60.6</v>
      </c>
      <c r="AG162" s="61"/>
      <c r="AH162" s="61"/>
      <c r="AI162" s="61"/>
      <c r="AJ162" s="61"/>
      <c r="AK162" s="61"/>
      <c r="AL162" s="61"/>
      <c r="AO162" s="139"/>
    </row>
    <row r="163" spans="1:41" ht="5" customHeight="1">
      <c r="A163" s="47"/>
      <c r="B163" s="51"/>
      <c r="C163" s="54"/>
      <c r="D163" s="273"/>
      <c r="E163" s="273"/>
      <c r="F163" s="273"/>
      <c r="G163" s="274"/>
      <c r="H163" s="274"/>
      <c r="I163" s="274"/>
      <c r="J163" s="273"/>
      <c r="K163" s="276"/>
      <c r="L163" s="276"/>
      <c r="M163" s="276"/>
      <c r="N163" s="276"/>
      <c r="O163" s="276"/>
      <c r="P163" s="276"/>
      <c r="Q163" s="276"/>
      <c r="R163" s="196"/>
      <c r="S163" s="196"/>
      <c r="T163" s="196"/>
      <c r="U163" s="196"/>
      <c r="V163" s="196"/>
      <c r="W163" s="196"/>
      <c r="X163" s="196"/>
      <c r="Y163" s="277"/>
      <c r="Z163" s="277"/>
      <c r="AA163" s="277"/>
      <c r="AB163" s="277"/>
      <c r="AC163" s="277"/>
      <c r="AD163" s="277"/>
      <c r="AE163" s="277"/>
      <c r="AF163" s="196"/>
      <c r="AG163" s="197"/>
      <c r="AH163" s="197"/>
      <c r="AI163" s="197"/>
      <c r="AJ163" s="197"/>
      <c r="AK163" s="197"/>
      <c r="AL163" s="197"/>
      <c r="AO163" s="139"/>
    </row>
    <row r="164" spans="3:41" ht="15">
      <c r="C164" s="60" t="s">
        <v>8</v>
      </c>
      <c r="D164" s="68"/>
      <c r="E164" s="68"/>
      <c r="F164" s="68"/>
      <c r="G164" s="68"/>
      <c r="H164" s="68"/>
      <c r="I164" s="68"/>
      <c r="J164" s="68"/>
      <c r="K164" s="91"/>
      <c r="L164" s="91"/>
      <c r="M164" s="91"/>
      <c r="N164" s="91"/>
      <c r="O164" s="91"/>
      <c r="P164" s="91"/>
      <c r="Q164" s="91"/>
      <c r="R164" s="144">
        <v>24.1</v>
      </c>
      <c r="S164" s="61">
        <f>T164-R164</f>
        <v>3.6999999999999993</v>
      </c>
      <c r="T164" s="144">
        <v>27.8</v>
      </c>
      <c r="U164" s="61">
        <f>V164-T164</f>
        <v>35.099999999999994</v>
      </c>
      <c r="V164" s="144">
        <v>62.89999999999999</v>
      </c>
      <c r="W164" s="61">
        <f>X164-V164</f>
        <v>16.30000000000001</v>
      </c>
      <c r="X164" s="144">
        <v>79.2</v>
      </c>
      <c r="Y164" s="138">
        <v>18.2</v>
      </c>
      <c r="Z164" s="62">
        <f>AA164-Y164</f>
        <v>25.8</v>
      </c>
      <c r="AA164" s="138">
        <v>44</v>
      </c>
      <c r="AB164" s="62">
        <f>AC164-AA164</f>
        <v>39.400000000000006</v>
      </c>
      <c r="AC164" s="138">
        <v>83.4</v>
      </c>
      <c r="AD164" s="62">
        <f>AE164-AC164</f>
        <v>17.89999999999999</v>
      </c>
      <c r="AE164" s="138">
        <v>101.3</v>
      </c>
      <c r="AF164" s="144">
        <v>30.1</v>
      </c>
      <c r="AG164" s="61"/>
      <c r="AH164" s="61"/>
      <c r="AI164" s="61"/>
      <c r="AJ164" s="61"/>
      <c r="AK164" s="61"/>
      <c r="AL164" s="61"/>
      <c r="AO164" s="139"/>
    </row>
    <row r="165" spans="3:41" ht="15">
      <c r="C165" s="76" t="s">
        <v>9</v>
      </c>
      <c r="D165" s="82"/>
      <c r="E165" s="82"/>
      <c r="F165" s="82"/>
      <c r="G165" s="82"/>
      <c r="H165" s="82"/>
      <c r="I165" s="82"/>
      <c r="J165" s="82"/>
      <c r="K165" s="279"/>
      <c r="L165" s="279"/>
      <c r="M165" s="279"/>
      <c r="N165" s="279"/>
      <c r="O165" s="279"/>
      <c r="P165" s="279"/>
      <c r="Q165" s="279"/>
      <c r="R165" s="77">
        <f>_xlfn.IFERROR(IF(R164/R162&lt;0,"n.m.",R164/R162),"-")</f>
        <v>0.4849094567404427</v>
      </c>
      <c r="S165" s="77">
        <f aca="true" t="shared" si="318" ref="S165:AD165">_xlfn.IFERROR(IF(S164/S162&lt;0,"n.m.",S164/S162),"-")</f>
        <v>0.09711286089238842</v>
      </c>
      <c r="T165" s="77">
        <f t="shared" si="318"/>
        <v>0.31662870159453305</v>
      </c>
      <c r="U165" s="77">
        <f t="shared" si="318"/>
        <v>0.550156739811912</v>
      </c>
      <c r="V165" s="77">
        <f t="shared" si="318"/>
        <v>0.41490765171503946</v>
      </c>
      <c r="W165" s="77">
        <f t="shared" si="318"/>
        <v>0.37906976744186077</v>
      </c>
      <c r="X165" s="77">
        <f t="shared" si="318"/>
        <v>0.40698869475847893</v>
      </c>
      <c r="Y165" s="269">
        <f aca="true" t="shared" si="319" ref="Y165:AE165">_xlfn.IFERROR(IF(Y164/Y162&lt;0,"n.m.",Y164/Y162),"-")</f>
        <v>0.39565217391304347</v>
      </c>
      <c r="Z165" s="269">
        <f t="shared" si="318"/>
        <v>0.41346153846153844</v>
      </c>
      <c r="AA165" s="269">
        <f t="shared" si="319"/>
        <v>0.4059040590405904</v>
      </c>
      <c r="AB165" s="269">
        <f t="shared" si="318"/>
        <v>0.5580736543909349</v>
      </c>
      <c r="AC165" s="269">
        <f t="shared" si="319"/>
        <v>0.4659217877094972</v>
      </c>
      <c r="AD165" s="269">
        <f t="shared" si="318"/>
        <v>0.2814465408805031</v>
      </c>
      <c r="AE165" s="269">
        <f t="shared" si="319"/>
        <v>0.41755976916735366</v>
      </c>
      <c r="AF165" s="77">
        <f aca="true" t="shared" si="320" ref="AF165">_xlfn.IFERROR(IF(AF164/AF162&lt;0,"n.m.",AF164/AF162),"-")</f>
        <v>0.4966996699669967</v>
      </c>
      <c r="AG165" s="77"/>
      <c r="AH165" s="77"/>
      <c r="AI165" s="77"/>
      <c r="AJ165" s="77"/>
      <c r="AK165" s="77"/>
      <c r="AL165" s="77"/>
      <c r="AO165" s="139"/>
    </row>
    <row r="166" spans="3:41" ht="15">
      <c r="C166" s="60" t="s">
        <v>3</v>
      </c>
      <c r="D166" s="68"/>
      <c r="E166" s="68"/>
      <c r="F166" s="68"/>
      <c r="G166" s="68"/>
      <c r="H166" s="68"/>
      <c r="I166" s="68"/>
      <c r="J166" s="68"/>
      <c r="K166" s="91"/>
      <c r="L166" s="91"/>
      <c r="M166" s="91"/>
      <c r="N166" s="91"/>
      <c r="O166" s="91"/>
      <c r="P166" s="91"/>
      <c r="Q166" s="91"/>
      <c r="R166" s="144">
        <v>16.6</v>
      </c>
      <c r="S166" s="61">
        <f>T166-R166</f>
        <v>-9.500000000000002</v>
      </c>
      <c r="T166" s="144">
        <v>7.1</v>
      </c>
      <c r="U166" s="61">
        <f>V166-T166</f>
        <v>25.799999999999997</v>
      </c>
      <c r="V166" s="144">
        <v>32.9</v>
      </c>
      <c r="W166" s="61">
        <f>X166-V166</f>
        <v>7.5</v>
      </c>
      <c r="X166" s="144">
        <v>40.4</v>
      </c>
      <c r="Y166" s="138">
        <v>9.7</v>
      </c>
      <c r="Z166" s="62">
        <f>AA166-Y166</f>
        <v>21.3</v>
      </c>
      <c r="AA166" s="138">
        <v>31</v>
      </c>
      <c r="AB166" s="62">
        <f>AC166-AA166</f>
        <v>20.4</v>
      </c>
      <c r="AC166" s="138">
        <v>51.4</v>
      </c>
      <c r="AD166" s="62">
        <f>AE166-AC166</f>
        <v>10.899999999999999</v>
      </c>
      <c r="AE166" s="138">
        <v>62.3</v>
      </c>
      <c r="AF166" s="144">
        <v>18.5</v>
      </c>
      <c r="AG166" s="61"/>
      <c r="AH166" s="61"/>
      <c r="AI166" s="61"/>
      <c r="AJ166" s="61"/>
      <c r="AK166" s="61"/>
      <c r="AL166" s="61"/>
      <c r="AO166" s="139"/>
    </row>
    <row r="167" spans="3:38" ht="15">
      <c r="C167" s="76" t="s">
        <v>68</v>
      </c>
      <c r="D167" s="82"/>
      <c r="E167" s="82"/>
      <c r="F167" s="82"/>
      <c r="G167" s="82"/>
      <c r="H167" s="82"/>
      <c r="I167" s="82"/>
      <c r="J167" s="82"/>
      <c r="K167" s="279"/>
      <c r="L167" s="279"/>
      <c r="M167" s="279"/>
      <c r="N167" s="279"/>
      <c r="O167" s="279"/>
      <c r="P167" s="279"/>
      <c r="Q167" s="279"/>
      <c r="R167" s="77">
        <f>_xlfn.IFERROR(IF(R166/R162&lt;0,"n.m.",R166/R162),"-")</f>
        <v>0.3340040241448693</v>
      </c>
      <c r="S167" s="77" t="str">
        <f aca="true" t="shared" si="321" ref="S167:AD167">_xlfn.IFERROR(IF(S166/S162&lt;0,"n.m.",S166/S162),"-")</f>
        <v>n.m.</v>
      </c>
      <c r="T167" s="77">
        <f t="shared" si="321"/>
        <v>0.08086560364464693</v>
      </c>
      <c r="U167" s="77">
        <f t="shared" si="321"/>
        <v>0.4043887147335422</v>
      </c>
      <c r="V167" s="77">
        <f t="shared" si="321"/>
        <v>0.21701846965699204</v>
      </c>
      <c r="W167" s="77">
        <f t="shared" si="321"/>
        <v>0.17441860465116282</v>
      </c>
      <c r="X167" s="77">
        <f t="shared" si="321"/>
        <v>0.20760534429599178</v>
      </c>
      <c r="Y167" s="269">
        <f aca="true" t="shared" si="322" ref="Y167:AE167">_xlfn.IFERROR(IF(Y166/Y162&lt;0,"n.m.",Y166/Y162),"-")</f>
        <v>0.21086956521739128</v>
      </c>
      <c r="Z167" s="269">
        <f t="shared" si="321"/>
        <v>0.3413461538461538</v>
      </c>
      <c r="AA167" s="269">
        <f t="shared" si="322"/>
        <v>0.2859778597785978</v>
      </c>
      <c r="AB167" s="269">
        <f t="shared" si="321"/>
        <v>0.28895184135977336</v>
      </c>
      <c r="AC167" s="269">
        <f t="shared" si="322"/>
        <v>0.2871508379888268</v>
      </c>
      <c r="AD167" s="269">
        <f t="shared" si="321"/>
        <v>0.17138364779874216</v>
      </c>
      <c r="AE167" s="269">
        <f t="shared" si="322"/>
        <v>0.2568013190436933</v>
      </c>
      <c r="AF167" s="77">
        <f aca="true" t="shared" si="323" ref="AF167">_xlfn.IFERROR(IF(AF166/AF162&lt;0,"n.m.",AF166/AF162),"-")</f>
        <v>0.30528052805280526</v>
      </c>
      <c r="AG167" s="77"/>
      <c r="AH167" s="77"/>
      <c r="AI167" s="77"/>
      <c r="AJ167" s="77"/>
      <c r="AK167" s="77"/>
      <c r="AL167" s="77"/>
    </row>
    <row r="170" spans="1:10" s="229" customFormat="1" ht="5" customHeight="1">
      <c r="A170" s="225"/>
      <c r="B170" s="226"/>
      <c r="C170" s="323" t="s">
        <v>229</v>
      </c>
      <c r="D170" s="227"/>
      <c r="E170" s="228"/>
      <c r="F170" s="228"/>
      <c r="G170" s="228"/>
      <c r="H170" s="228"/>
      <c r="I170" s="228"/>
      <c r="J170" s="228"/>
    </row>
    <row r="171" spans="1:10" s="229" customFormat="1" ht="10" customHeight="1">
      <c r="A171" s="225"/>
      <c r="B171" s="226"/>
      <c r="C171" s="323"/>
      <c r="D171" s="227"/>
      <c r="E171" s="228"/>
      <c r="F171" s="228"/>
      <c r="G171" s="228"/>
      <c r="H171" s="228"/>
      <c r="I171" s="228"/>
      <c r="J171" s="228"/>
    </row>
    <row r="173" spans="1:38" s="50" customFormat="1" ht="20" customHeight="1" thickBot="1">
      <c r="A173" s="48"/>
      <c r="B173" s="49"/>
      <c r="C173" s="190" t="s">
        <v>274</v>
      </c>
      <c r="D173" s="317">
        <v>2018</v>
      </c>
      <c r="E173" s="318"/>
      <c r="F173" s="318"/>
      <c r="G173" s="318"/>
      <c r="H173" s="318"/>
      <c r="I173" s="318"/>
      <c r="J173" s="319"/>
      <c r="K173" s="320">
        <v>2019</v>
      </c>
      <c r="L173" s="321"/>
      <c r="M173" s="321"/>
      <c r="N173" s="321"/>
      <c r="O173" s="321"/>
      <c r="P173" s="321"/>
      <c r="Q173" s="322"/>
      <c r="R173" s="317">
        <v>2020</v>
      </c>
      <c r="S173" s="318"/>
      <c r="T173" s="318"/>
      <c r="U173" s="318"/>
      <c r="V173" s="318"/>
      <c r="W173" s="318"/>
      <c r="X173" s="319"/>
      <c r="Y173" s="320">
        <v>2021</v>
      </c>
      <c r="Z173" s="321"/>
      <c r="AA173" s="321"/>
      <c r="AB173" s="321"/>
      <c r="AC173" s="321"/>
      <c r="AD173" s="321"/>
      <c r="AE173" s="322"/>
      <c r="AF173" s="317">
        <v>2022</v>
      </c>
      <c r="AG173" s="318"/>
      <c r="AH173" s="318"/>
      <c r="AI173" s="318"/>
      <c r="AJ173" s="318"/>
      <c r="AK173" s="318"/>
      <c r="AL173" s="319"/>
    </row>
    <row r="174" spans="1:38" s="53" customFormat="1" ht="15" customHeight="1" thickBot="1">
      <c r="A174" s="51"/>
      <c r="B174" s="52"/>
      <c r="C174" s="24" t="s">
        <v>151</v>
      </c>
      <c r="D174" s="87" t="s">
        <v>225</v>
      </c>
      <c r="E174" s="86"/>
      <c r="F174" s="86" t="s">
        <v>226</v>
      </c>
      <c r="G174" s="17"/>
      <c r="H174" s="86" t="s">
        <v>227</v>
      </c>
      <c r="I174" s="17"/>
      <c r="J174" s="86" t="s">
        <v>228</v>
      </c>
      <c r="K174" s="88" t="s">
        <v>225</v>
      </c>
      <c r="L174" s="89"/>
      <c r="M174" s="89" t="s">
        <v>226</v>
      </c>
      <c r="N174" s="41"/>
      <c r="O174" s="89" t="s">
        <v>227</v>
      </c>
      <c r="P174" s="41"/>
      <c r="Q174" s="89" t="s">
        <v>228</v>
      </c>
      <c r="R174" s="87" t="s">
        <v>225</v>
      </c>
      <c r="S174" s="86"/>
      <c r="T174" s="86" t="s">
        <v>226</v>
      </c>
      <c r="U174" s="17"/>
      <c r="V174" s="86" t="s">
        <v>227</v>
      </c>
      <c r="W174" s="17"/>
      <c r="X174" s="86" t="s">
        <v>228</v>
      </c>
      <c r="Y174" s="88" t="s">
        <v>225</v>
      </c>
      <c r="Z174" s="89"/>
      <c r="AA174" s="89" t="s">
        <v>226</v>
      </c>
      <c r="AB174" s="41"/>
      <c r="AC174" s="89" t="s">
        <v>227</v>
      </c>
      <c r="AD174" s="41"/>
      <c r="AE174" s="89" t="s">
        <v>228</v>
      </c>
      <c r="AF174" s="87" t="s">
        <v>225</v>
      </c>
      <c r="AG174" s="86"/>
      <c r="AH174" s="86" t="s">
        <v>226</v>
      </c>
      <c r="AI174" s="17"/>
      <c r="AJ174" s="86" t="s">
        <v>227</v>
      </c>
      <c r="AK174" s="17"/>
      <c r="AL174" s="86" t="s">
        <v>228</v>
      </c>
    </row>
    <row r="175" spans="1:38" ht="5" customHeight="1">
      <c r="A175" s="47"/>
      <c r="B175" s="51"/>
      <c r="C175" s="54"/>
      <c r="D175" s="192"/>
      <c r="E175" s="192"/>
      <c r="F175" s="192"/>
      <c r="G175" s="192"/>
      <c r="H175" s="192"/>
      <c r="I175" s="192"/>
      <c r="J175" s="192"/>
      <c r="K175" s="259"/>
      <c r="L175" s="259"/>
      <c r="M175" s="259"/>
      <c r="N175" s="259"/>
      <c r="O175" s="259"/>
      <c r="P175" s="259"/>
      <c r="Q175" s="259"/>
      <c r="R175" s="192"/>
      <c r="S175" s="192"/>
      <c r="T175" s="192"/>
      <c r="U175" s="192"/>
      <c r="V175" s="192"/>
      <c r="W175" s="192"/>
      <c r="X175" s="192"/>
      <c r="Y175" s="259"/>
      <c r="Z175" s="259"/>
      <c r="AA175" s="259"/>
      <c r="AB175" s="259"/>
      <c r="AC175" s="259"/>
      <c r="AD175" s="259"/>
      <c r="AE175" s="259"/>
      <c r="AF175" s="192"/>
      <c r="AG175" s="192"/>
      <c r="AH175" s="192"/>
      <c r="AI175" s="192"/>
      <c r="AJ175" s="192"/>
      <c r="AK175" s="192"/>
      <c r="AL175" s="192"/>
    </row>
    <row r="176" spans="1:38" s="53" customFormat="1" ht="14.5" customHeight="1">
      <c r="A176" s="56"/>
      <c r="B176" s="57"/>
      <c r="C176" s="58" t="s">
        <v>174</v>
      </c>
      <c r="D176" s="67"/>
      <c r="E176" s="67"/>
      <c r="F176" s="67"/>
      <c r="G176" s="67"/>
      <c r="H176" s="67"/>
      <c r="I176" s="67"/>
      <c r="J176" s="126">
        <v>7</v>
      </c>
      <c r="K176" s="90"/>
      <c r="L176" s="266"/>
      <c r="M176" s="125">
        <v>7.9</v>
      </c>
      <c r="N176" s="266"/>
      <c r="O176" s="125">
        <v>7.8</v>
      </c>
      <c r="P176" s="266"/>
      <c r="Q176" s="125">
        <v>8.9</v>
      </c>
      <c r="R176" s="126">
        <v>8.9</v>
      </c>
      <c r="S176" s="126"/>
      <c r="T176" s="126">
        <v>8.6</v>
      </c>
      <c r="U176" s="126"/>
      <c r="V176" s="126">
        <v>9</v>
      </c>
      <c r="W176" s="126"/>
      <c r="X176" s="126">
        <v>8.7</v>
      </c>
      <c r="Y176" s="125">
        <v>10.4</v>
      </c>
      <c r="Z176" s="125"/>
      <c r="AA176" s="125">
        <v>9.7</v>
      </c>
      <c r="AB176" s="125"/>
      <c r="AC176" s="125">
        <v>10</v>
      </c>
      <c r="AD176" s="125"/>
      <c r="AE176" s="125">
        <v>9.5</v>
      </c>
      <c r="AF176" s="122">
        <f>AF203</f>
        <v>11</v>
      </c>
      <c r="AG176" s="122"/>
      <c r="AH176" s="122"/>
      <c r="AI176" s="122"/>
      <c r="AJ176" s="122"/>
      <c r="AK176" s="122"/>
      <c r="AL176" s="122"/>
    </row>
    <row r="177" spans="1:38" s="53" customFormat="1" ht="14.5" customHeight="1">
      <c r="A177" s="56"/>
      <c r="B177" s="57"/>
      <c r="C177" s="58" t="s">
        <v>35</v>
      </c>
      <c r="D177" s="67"/>
      <c r="E177" s="67"/>
      <c r="F177" s="67"/>
      <c r="G177" s="67"/>
      <c r="H177" s="67"/>
      <c r="I177" s="67"/>
      <c r="J177" s="126">
        <v>151.2</v>
      </c>
      <c r="K177" s="90"/>
      <c r="L177" s="266"/>
      <c r="M177" s="125">
        <v>162.6</v>
      </c>
      <c r="N177" s="266"/>
      <c r="O177" s="125">
        <v>152.9</v>
      </c>
      <c r="P177" s="266"/>
      <c r="Q177" s="125">
        <v>64.6</v>
      </c>
      <c r="R177" s="126">
        <v>70.3</v>
      </c>
      <c r="S177" s="126"/>
      <c r="T177" s="126">
        <v>77.9</v>
      </c>
      <c r="U177" s="126"/>
      <c r="V177" s="126">
        <v>84.4</v>
      </c>
      <c r="W177" s="126"/>
      <c r="X177" s="126">
        <v>82.6</v>
      </c>
      <c r="Y177" s="125">
        <v>112.7</v>
      </c>
      <c r="Z177" s="125"/>
      <c r="AA177" s="125">
        <v>128.1</v>
      </c>
      <c r="AB177" s="125"/>
      <c r="AC177" s="125">
        <v>142.1</v>
      </c>
      <c r="AD177" s="125"/>
      <c r="AE177" s="125">
        <v>133.1</v>
      </c>
      <c r="AF177" s="122">
        <f>AF204</f>
        <v>137.4</v>
      </c>
      <c r="AG177" s="122"/>
      <c r="AH177" s="122"/>
      <c r="AI177" s="122"/>
      <c r="AJ177" s="122"/>
      <c r="AK177" s="122"/>
      <c r="AL177" s="122"/>
    </row>
    <row r="178" spans="1:38" s="53" customFormat="1" ht="14.5" customHeight="1">
      <c r="A178" s="56"/>
      <c r="B178" s="57"/>
      <c r="C178" s="58" t="s">
        <v>36</v>
      </c>
      <c r="D178" s="67"/>
      <c r="E178" s="67"/>
      <c r="F178" s="67"/>
      <c r="G178" s="67"/>
      <c r="H178" s="67"/>
      <c r="I178" s="67"/>
      <c r="J178" s="126">
        <v>0</v>
      </c>
      <c r="K178" s="90"/>
      <c r="L178" s="266"/>
      <c r="M178" s="125"/>
      <c r="N178" s="266"/>
      <c r="O178" s="125"/>
      <c r="P178" s="266"/>
      <c r="Q178" s="125">
        <v>60.9</v>
      </c>
      <c r="R178" s="126">
        <v>61.6</v>
      </c>
      <c r="S178" s="126"/>
      <c r="T178" s="126">
        <v>74.6</v>
      </c>
      <c r="U178" s="126"/>
      <c r="V178" s="126">
        <v>98.1</v>
      </c>
      <c r="W178" s="126"/>
      <c r="X178" s="126">
        <v>99</v>
      </c>
      <c r="Y178" s="125">
        <v>132.1</v>
      </c>
      <c r="Z178" s="125"/>
      <c r="AA178" s="125">
        <v>117.2</v>
      </c>
      <c r="AB178" s="125"/>
      <c r="AC178" s="125">
        <v>114.2</v>
      </c>
      <c r="AD178" s="125"/>
      <c r="AE178" s="125">
        <v>130.7</v>
      </c>
      <c r="AF178" s="122">
        <f>AF205+AF211</f>
        <v>169.5</v>
      </c>
      <c r="AG178" s="122"/>
      <c r="AH178" s="122"/>
      <c r="AI178" s="122"/>
      <c r="AJ178" s="122"/>
      <c r="AK178" s="122"/>
      <c r="AL178" s="122"/>
    </row>
    <row r="179" spans="1:38" s="53" customFormat="1" ht="14.5" customHeight="1">
      <c r="A179" s="56"/>
      <c r="B179" s="57"/>
      <c r="C179" s="58" t="s">
        <v>49</v>
      </c>
      <c r="D179" s="67"/>
      <c r="E179" s="67"/>
      <c r="F179" s="67"/>
      <c r="G179" s="67"/>
      <c r="H179" s="67"/>
      <c r="I179" s="67"/>
      <c r="J179" s="126"/>
      <c r="K179" s="90"/>
      <c r="L179" s="266"/>
      <c r="M179" s="125"/>
      <c r="N179" s="266"/>
      <c r="O179" s="125"/>
      <c r="P179" s="266"/>
      <c r="Q179" s="125"/>
      <c r="R179" s="126"/>
      <c r="S179" s="126"/>
      <c r="T179" s="126"/>
      <c r="U179" s="126"/>
      <c r="V179" s="126"/>
      <c r="W179" s="126"/>
      <c r="X179" s="126">
        <v>41.6</v>
      </c>
      <c r="Y179" s="125"/>
      <c r="Z179" s="125"/>
      <c r="AA179" s="125">
        <v>51.7</v>
      </c>
      <c r="AB179" s="125"/>
      <c r="AC179" s="125">
        <v>119.8</v>
      </c>
      <c r="AD179" s="125"/>
      <c r="AE179" s="125">
        <v>145.9</v>
      </c>
      <c r="AF179" s="122">
        <f>AF206+AF207+AF212</f>
        <v>246.4</v>
      </c>
      <c r="AG179" s="122"/>
      <c r="AH179" s="122"/>
      <c r="AI179" s="122"/>
      <c r="AJ179" s="122"/>
      <c r="AK179" s="122"/>
      <c r="AL179" s="122"/>
    </row>
    <row r="180" spans="1:38" s="53" customFormat="1" ht="14.5" customHeight="1">
      <c r="A180" s="56"/>
      <c r="B180" s="57"/>
      <c r="C180" s="58" t="s">
        <v>37</v>
      </c>
      <c r="D180" s="67"/>
      <c r="E180" s="67"/>
      <c r="F180" s="67"/>
      <c r="G180" s="67"/>
      <c r="H180" s="67"/>
      <c r="I180" s="67"/>
      <c r="J180" s="126">
        <v>-153.9</v>
      </c>
      <c r="K180" s="90"/>
      <c r="L180" s="266"/>
      <c r="M180" s="125">
        <v>-162.2</v>
      </c>
      <c r="N180" s="266"/>
      <c r="O180" s="125">
        <v>-185.1</v>
      </c>
      <c r="P180" s="266"/>
      <c r="Q180" s="125">
        <v>-175.7</v>
      </c>
      <c r="R180" s="126">
        <v>-148.8</v>
      </c>
      <c r="S180" s="126"/>
      <c r="T180" s="126">
        <v>-130.6</v>
      </c>
      <c r="U180" s="126"/>
      <c r="V180" s="126">
        <v>-142.5</v>
      </c>
      <c r="W180" s="126"/>
      <c r="X180" s="126">
        <v>-177.5</v>
      </c>
      <c r="Y180" s="125">
        <v>-216.3</v>
      </c>
      <c r="Z180" s="125"/>
      <c r="AA180" s="125">
        <v>-267.4</v>
      </c>
      <c r="AB180" s="125"/>
      <c r="AC180" s="125">
        <v>-316.1</v>
      </c>
      <c r="AD180" s="125"/>
      <c r="AE180" s="125">
        <v>-372.3</v>
      </c>
      <c r="AF180" s="122">
        <f>AF208+AF213</f>
        <v>-418.3</v>
      </c>
      <c r="AG180" s="122"/>
      <c r="AH180" s="122"/>
      <c r="AI180" s="122"/>
      <c r="AJ180" s="122"/>
      <c r="AK180" s="122"/>
      <c r="AL180" s="122"/>
    </row>
    <row r="181" spans="1:38" s="53" customFormat="1" ht="14.5" customHeight="1">
      <c r="A181" s="56"/>
      <c r="B181" s="57"/>
      <c r="C181" s="58" t="s">
        <v>38</v>
      </c>
      <c r="D181" s="67"/>
      <c r="E181" s="67"/>
      <c r="F181" s="67"/>
      <c r="G181" s="67"/>
      <c r="H181" s="67"/>
      <c r="I181" s="67"/>
      <c r="J181" s="126">
        <v>0</v>
      </c>
      <c r="K181" s="90"/>
      <c r="L181" s="266"/>
      <c r="M181" s="125"/>
      <c r="N181" s="266"/>
      <c r="O181" s="125"/>
      <c r="P181" s="266"/>
      <c r="Q181" s="125">
        <v>-91</v>
      </c>
      <c r="R181" s="126">
        <v>-94.9</v>
      </c>
      <c r="S181" s="126"/>
      <c r="T181" s="126">
        <v>-94.8</v>
      </c>
      <c r="U181" s="126"/>
      <c r="V181" s="126">
        <v>-104.9</v>
      </c>
      <c r="W181" s="126"/>
      <c r="X181" s="126">
        <v>-70.7</v>
      </c>
      <c r="Y181" s="125">
        <v>-109.8</v>
      </c>
      <c r="Z181" s="125"/>
      <c r="AA181" s="125">
        <v>-114</v>
      </c>
      <c r="AB181" s="125"/>
      <c r="AC181" s="125">
        <v>-125.5</v>
      </c>
      <c r="AD181" s="125"/>
      <c r="AE181" s="125">
        <v>-125.6</v>
      </c>
      <c r="AF181" s="122">
        <f>AF209</f>
        <v>-125.1</v>
      </c>
      <c r="AG181" s="122"/>
      <c r="AH181" s="122"/>
      <c r="AI181" s="122"/>
      <c r="AJ181" s="122"/>
      <c r="AK181" s="122"/>
      <c r="AL181" s="122"/>
    </row>
    <row r="182" spans="3:38" ht="15">
      <c r="C182" s="60" t="s">
        <v>39</v>
      </c>
      <c r="D182" s="68"/>
      <c r="E182" s="68"/>
      <c r="F182" s="68"/>
      <c r="G182" s="68"/>
      <c r="H182" s="68"/>
      <c r="I182" s="68"/>
      <c r="J182" s="61">
        <f>SUM(J176:J181)</f>
        <v>4.299999999999983</v>
      </c>
      <c r="K182" s="91"/>
      <c r="L182" s="62"/>
      <c r="M182" s="62">
        <f>SUM(M176:M181)</f>
        <v>8.300000000000011</v>
      </c>
      <c r="N182" s="62"/>
      <c r="O182" s="62">
        <f aca="true" t="shared" si="324" ref="O182:R182">SUM(O176:O181)</f>
        <v>-24.399999999999977</v>
      </c>
      <c r="P182" s="62"/>
      <c r="Q182" s="62">
        <f t="shared" si="324"/>
        <v>-132.29999999999998</v>
      </c>
      <c r="R182" s="61">
        <f t="shared" si="324"/>
        <v>-102.9</v>
      </c>
      <c r="S182" s="61"/>
      <c r="T182" s="61">
        <f aca="true" t="shared" si="325" ref="T182">SUM(T176:T181)</f>
        <v>-64.3</v>
      </c>
      <c r="U182" s="61"/>
      <c r="V182" s="61">
        <f aca="true" t="shared" si="326" ref="V182">SUM(V176:V181)</f>
        <v>-55.900000000000006</v>
      </c>
      <c r="W182" s="61"/>
      <c r="X182" s="61">
        <f aca="true" t="shared" si="327" ref="X182">SUM(X176:X181)</f>
        <v>-16.299999999999997</v>
      </c>
      <c r="Y182" s="62">
        <f aca="true" t="shared" si="328" ref="Y182">SUM(Y176:Y181)</f>
        <v>-70.90000000000002</v>
      </c>
      <c r="Z182" s="62"/>
      <c r="AA182" s="62">
        <f aca="true" t="shared" si="329" ref="AA182">SUM(AA176:AA181)</f>
        <v>-74.69999999999999</v>
      </c>
      <c r="AB182" s="62"/>
      <c r="AC182" s="62">
        <f aca="true" t="shared" si="330" ref="AC182">SUM(AC176:AC181)</f>
        <v>-55.5</v>
      </c>
      <c r="AD182" s="62"/>
      <c r="AE182" s="62">
        <f aca="true" t="shared" si="331" ref="AE182">SUM(AE176:AE181)</f>
        <v>-78.70000000000007</v>
      </c>
      <c r="AF182" s="61">
        <f>SUM(AF176:AF181)</f>
        <v>20.89999999999995</v>
      </c>
      <c r="AG182" s="123"/>
      <c r="AH182" s="123"/>
      <c r="AI182" s="123"/>
      <c r="AJ182" s="123"/>
      <c r="AK182" s="123"/>
      <c r="AL182" s="123"/>
    </row>
    <row r="183" spans="3:38" ht="15">
      <c r="C183" s="58" t="s">
        <v>40</v>
      </c>
      <c r="D183" s="67"/>
      <c r="E183" s="67"/>
      <c r="F183" s="67"/>
      <c r="G183" s="67"/>
      <c r="H183" s="67"/>
      <c r="I183" s="67"/>
      <c r="J183" s="126">
        <v>460.8</v>
      </c>
      <c r="K183" s="90"/>
      <c r="L183" s="266"/>
      <c r="M183" s="125">
        <v>432.8</v>
      </c>
      <c r="N183" s="266"/>
      <c r="O183" s="125">
        <v>426.1</v>
      </c>
      <c r="P183" s="266"/>
      <c r="Q183" s="125">
        <v>432.3</v>
      </c>
      <c r="R183" s="126">
        <v>427.8</v>
      </c>
      <c r="S183" s="126"/>
      <c r="T183" s="126">
        <v>425.7</v>
      </c>
      <c r="U183" s="126"/>
      <c r="V183" s="126">
        <v>417.1</v>
      </c>
      <c r="W183" s="126"/>
      <c r="X183" s="126">
        <v>468.3</v>
      </c>
      <c r="Y183" s="125">
        <v>983.9</v>
      </c>
      <c r="Z183" s="125"/>
      <c r="AA183" s="125">
        <v>758.3</v>
      </c>
      <c r="AB183" s="125"/>
      <c r="AC183" s="125">
        <v>801.6</v>
      </c>
      <c r="AD183" s="125"/>
      <c r="AE183" s="125">
        <v>748.4</v>
      </c>
      <c r="AF183" s="122">
        <f>AF216</f>
        <v>735</v>
      </c>
      <c r="AG183" s="122"/>
      <c r="AH183" s="122"/>
      <c r="AI183" s="122"/>
      <c r="AJ183" s="122"/>
      <c r="AK183" s="122"/>
      <c r="AL183" s="122"/>
    </row>
    <row r="184" spans="3:38" ht="15">
      <c r="C184" s="58" t="s">
        <v>41</v>
      </c>
      <c r="D184" s="67"/>
      <c r="E184" s="67"/>
      <c r="F184" s="67"/>
      <c r="G184" s="67"/>
      <c r="H184" s="67"/>
      <c r="I184" s="67"/>
      <c r="J184" s="126">
        <v>83.4</v>
      </c>
      <c r="K184" s="90"/>
      <c r="L184" s="266"/>
      <c r="M184" s="125">
        <v>80.1</v>
      </c>
      <c r="N184" s="266"/>
      <c r="O184" s="125">
        <v>80.3</v>
      </c>
      <c r="P184" s="266"/>
      <c r="Q184" s="125">
        <v>84.9</v>
      </c>
      <c r="R184" s="126">
        <v>77.4</v>
      </c>
      <c r="S184" s="126"/>
      <c r="T184" s="126">
        <v>66.4</v>
      </c>
      <c r="U184" s="126"/>
      <c r="V184" s="126">
        <v>150.4</v>
      </c>
      <c r="W184" s="126"/>
      <c r="X184" s="126">
        <v>168</v>
      </c>
      <c r="Y184" s="125">
        <v>162.4</v>
      </c>
      <c r="Z184" s="125"/>
      <c r="AA184" s="125">
        <v>144.9</v>
      </c>
      <c r="AB184" s="125"/>
      <c r="AC184" s="125">
        <v>158.8</v>
      </c>
      <c r="AD184" s="125"/>
      <c r="AE184" s="125">
        <v>158.7</v>
      </c>
      <c r="AF184" s="122">
        <f aca="true" t="shared" si="332" ref="AF184:AF188">AF217</f>
        <v>145.6</v>
      </c>
      <c r="AG184" s="122"/>
      <c r="AH184" s="122"/>
      <c r="AI184" s="122"/>
      <c r="AJ184" s="122"/>
      <c r="AK184" s="122"/>
      <c r="AL184" s="122"/>
    </row>
    <row r="185" spans="3:38" ht="15">
      <c r="C185" s="58" t="s">
        <v>42</v>
      </c>
      <c r="D185" s="67"/>
      <c r="E185" s="67"/>
      <c r="F185" s="67"/>
      <c r="G185" s="67"/>
      <c r="H185" s="67"/>
      <c r="I185" s="67"/>
      <c r="J185" s="126">
        <v>26.8</v>
      </c>
      <c r="K185" s="90"/>
      <c r="L185" s="266"/>
      <c r="M185" s="125">
        <v>26.9</v>
      </c>
      <c r="N185" s="266"/>
      <c r="O185" s="125">
        <v>19.5</v>
      </c>
      <c r="P185" s="266"/>
      <c r="Q185" s="125">
        <v>21.6</v>
      </c>
      <c r="R185" s="126">
        <v>21.5</v>
      </c>
      <c r="S185" s="126"/>
      <c r="T185" s="126">
        <v>22</v>
      </c>
      <c r="U185" s="126"/>
      <c r="V185" s="126">
        <v>21.8</v>
      </c>
      <c r="W185" s="126"/>
      <c r="X185" s="126">
        <v>24.2</v>
      </c>
      <c r="Y185" s="125">
        <v>98.2</v>
      </c>
      <c r="Z185" s="125"/>
      <c r="AA185" s="125">
        <v>238.8</v>
      </c>
      <c r="AB185" s="125"/>
      <c r="AC185" s="125">
        <v>211</v>
      </c>
      <c r="AD185" s="125"/>
      <c r="AE185" s="125">
        <v>241.3</v>
      </c>
      <c r="AF185" s="122">
        <f t="shared" si="332"/>
        <v>249.5</v>
      </c>
      <c r="AG185" s="122"/>
      <c r="AH185" s="122"/>
      <c r="AI185" s="122"/>
      <c r="AJ185" s="122"/>
      <c r="AK185" s="122"/>
      <c r="AL185" s="122"/>
    </row>
    <row r="186" spans="3:38" ht="15">
      <c r="C186" s="58" t="s">
        <v>43</v>
      </c>
      <c r="D186" s="67"/>
      <c r="E186" s="67"/>
      <c r="F186" s="67"/>
      <c r="G186" s="67"/>
      <c r="H186" s="67"/>
      <c r="I186" s="67"/>
      <c r="J186" s="126">
        <v>-70.2</v>
      </c>
      <c r="K186" s="90"/>
      <c r="L186" s="266"/>
      <c r="M186" s="125">
        <v>-87.157</v>
      </c>
      <c r="N186" s="266"/>
      <c r="O186" s="125">
        <v>-87.4</v>
      </c>
      <c r="P186" s="266"/>
      <c r="Q186" s="125">
        <v>-28.2</v>
      </c>
      <c r="R186" s="126">
        <v>-27.8</v>
      </c>
      <c r="S186" s="126"/>
      <c r="T186" s="126">
        <v>-26.4</v>
      </c>
      <c r="U186" s="126"/>
      <c r="V186" s="126">
        <v>-25.4</v>
      </c>
      <c r="W186" s="126"/>
      <c r="X186" s="126">
        <v>-24.4</v>
      </c>
      <c r="Y186" s="125">
        <v>-36.5</v>
      </c>
      <c r="Z186" s="125"/>
      <c r="AA186" s="125">
        <v>-29.5</v>
      </c>
      <c r="AB186" s="125"/>
      <c r="AC186" s="125">
        <v>-27.8</v>
      </c>
      <c r="AD186" s="125"/>
      <c r="AE186" s="125">
        <v>-20.4</v>
      </c>
      <c r="AF186" s="122">
        <f t="shared" si="332"/>
        <v>-21.3</v>
      </c>
      <c r="AG186" s="122"/>
      <c r="AH186" s="122"/>
      <c r="AI186" s="122"/>
      <c r="AJ186" s="122"/>
      <c r="AK186" s="122"/>
      <c r="AL186" s="122"/>
    </row>
    <row r="187" spans="3:38" ht="15">
      <c r="C187" s="58" t="s">
        <v>44</v>
      </c>
      <c r="D187" s="67"/>
      <c r="E187" s="67"/>
      <c r="F187" s="67"/>
      <c r="G187" s="67"/>
      <c r="H187" s="67"/>
      <c r="I187" s="67"/>
      <c r="J187" s="126">
        <v>-47.5</v>
      </c>
      <c r="K187" s="90"/>
      <c r="L187" s="266"/>
      <c r="M187" s="125"/>
      <c r="N187" s="266"/>
      <c r="O187" s="125"/>
      <c r="P187" s="266"/>
      <c r="Q187" s="125">
        <v>-60.9</v>
      </c>
      <c r="R187" s="126">
        <v>-58.6</v>
      </c>
      <c r="S187" s="126"/>
      <c r="T187" s="126">
        <v>-59.4</v>
      </c>
      <c r="U187" s="126"/>
      <c r="V187" s="126">
        <v>-58.9</v>
      </c>
      <c r="W187" s="126"/>
      <c r="X187" s="126">
        <v>-60.9</v>
      </c>
      <c r="Y187" s="125">
        <v>-147.4</v>
      </c>
      <c r="Z187" s="125"/>
      <c r="AA187" s="125">
        <v>-123.2</v>
      </c>
      <c r="AB187" s="125"/>
      <c r="AC187" s="125">
        <v>-122.8</v>
      </c>
      <c r="AD187" s="125"/>
      <c r="AE187" s="125">
        <v>-123.8</v>
      </c>
      <c r="AF187" s="122">
        <f t="shared" si="332"/>
        <v>-118.5</v>
      </c>
      <c r="AG187" s="122"/>
      <c r="AH187" s="122"/>
      <c r="AI187" s="122"/>
      <c r="AJ187" s="122"/>
      <c r="AK187" s="122"/>
      <c r="AL187" s="122"/>
    </row>
    <row r="188" spans="3:38" ht="15">
      <c r="C188" s="58" t="s">
        <v>45</v>
      </c>
      <c r="D188" s="67"/>
      <c r="E188" s="67"/>
      <c r="F188" s="67"/>
      <c r="G188" s="67"/>
      <c r="H188" s="67"/>
      <c r="I188" s="67"/>
      <c r="J188" s="126">
        <v>0</v>
      </c>
      <c r="K188" s="90"/>
      <c r="L188" s="266"/>
      <c r="M188" s="125"/>
      <c r="N188" s="266"/>
      <c r="O188" s="125"/>
      <c r="P188" s="266"/>
      <c r="Q188" s="125">
        <v>29.5</v>
      </c>
      <c r="R188" s="126">
        <v>0</v>
      </c>
      <c r="S188" s="126"/>
      <c r="T188" s="126">
        <v>0</v>
      </c>
      <c r="U188" s="126"/>
      <c r="V188" s="126">
        <v>0</v>
      </c>
      <c r="W188" s="126"/>
      <c r="X188" s="126">
        <v>0</v>
      </c>
      <c r="Y188" s="95">
        <v>0</v>
      </c>
      <c r="Z188" s="125"/>
      <c r="AA188" s="95">
        <v>0</v>
      </c>
      <c r="AB188" s="125"/>
      <c r="AC188" s="95">
        <v>0</v>
      </c>
      <c r="AD188" s="125"/>
      <c r="AE188" s="95">
        <v>0</v>
      </c>
      <c r="AF188" s="122">
        <f t="shared" si="332"/>
        <v>0</v>
      </c>
      <c r="AG188" s="122"/>
      <c r="AH188" s="122"/>
      <c r="AI188" s="122"/>
      <c r="AJ188" s="122"/>
      <c r="AK188" s="122"/>
      <c r="AL188" s="122"/>
    </row>
    <row r="189" spans="3:38" ht="15">
      <c r="C189" s="60" t="s">
        <v>182</v>
      </c>
      <c r="D189" s="68"/>
      <c r="E189" s="68"/>
      <c r="F189" s="68"/>
      <c r="G189" s="68"/>
      <c r="H189" s="68"/>
      <c r="I189" s="68"/>
      <c r="J189" s="61">
        <f>SUM(J182:J188)</f>
        <v>457.59999999999997</v>
      </c>
      <c r="K189" s="91"/>
      <c r="L189" s="62"/>
      <c r="M189" s="62">
        <f>SUM(M182:M188)</f>
        <v>460.94300000000004</v>
      </c>
      <c r="N189" s="62"/>
      <c r="O189" s="62">
        <f aca="true" t="shared" si="333" ref="O189:R189">SUM(O182:O188)</f>
        <v>414.1</v>
      </c>
      <c r="P189" s="62"/>
      <c r="Q189" s="62">
        <f t="shared" si="333"/>
        <v>346.90000000000003</v>
      </c>
      <c r="R189" s="61">
        <f t="shared" si="333"/>
        <v>337.3999999999999</v>
      </c>
      <c r="S189" s="61"/>
      <c r="T189" s="61">
        <f aca="true" t="shared" si="334" ref="T189">SUM(T182:T188)</f>
        <v>364</v>
      </c>
      <c r="U189" s="61"/>
      <c r="V189" s="61">
        <f aca="true" t="shared" si="335" ref="V189">SUM(V182:V188)</f>
        <v>449.1</v>
      </c>
      <c r="W189" s="61"/>
      <c r="X189" s="61">
        <f aca="true" t="shared" si="336" ref="X189">SUM(X182:X188)</f>
        <v>558.9000000000001</v>
      </c>
      <c r="Y189" s="62">
        <f aca="true" t="shared" si="337" ref="Y189">SUM(Y182:Y188)</f>
        <v>989.7000000000002</v>
      </c>
      <c r="Z189" s="62"/>
      <c r="AA189" s="62">
        <f aca="true" t="shared" si="338" ref="AA189">SUM(AA182:AA188)</f>
        <v>914.5999999999999</v>
      </c>
      <c r="AB189" s="62"/>
      <c r="AC189" s="62">
        <f aca="true" t="shared" si="339" ref="AC189">SUM(AC182:AC188)</f>
        <v>965.3000000000002</v>
      </c>
      <c r="AD189" s="62"/>
      <c r="AE189" s="62">
        <f aca="true" t="shared" si="340" ref="AE189:AF189">SUM(AE182:AE188)</f>
        <v>925.4999999999998</v>
      </c>
      <c r="AF189" s="61">
        <f t="shared" si="340"/>
        <v>1011.2</v>
      </c>
      <c r="AG189" s="123"/>
      <c r="AH189" s="123"/>
      <c r="AI189" s="123"/>
      <c r="AJ189" s="123"/>
      <c r="AK189" s="123"/>
      <c r="AL189" s="123"/>
    </row>
    <row r="190" spans="4:38" ht="5" customHeight="1">
      <c r="D190" s="280"/>
      <c r="E190" s="280"/>
      <c r="F190" s="280"/>
      <c r="G190" s="280"/>
      <c r="H190" s="280"/>
      <c r="I190" s="280"/>
      <c r="J190" s="284"/>
      <c r="K190" s="282"/>
      <c r="L190" s="283"/>
      <c r="M190" s="283"/>
      <c r="N190" s="283"/>
      <c r="O190" s="283"/>
      <c r="P190" s="283"/>
      <c r="Q190" s="283"/>
      <c r="R190" s="284"/>
      <c r="S190" s="284"/>
      <c r="T190" s="284"/>
      <c r="U190" s="284"/>
      <c r="V190" s="284"/>
      <c r="W190" s="284"/>
      <c r="X190" s="284"/>
      <c r="Y190" s="283"/>
      <c r="Z190" s="283"/>
      <c r="AA190" s="283"/>
      <c r="AB190" s="283"/>
      <c r="AC190" s="283"/>
      <c r="AD190" s="283"/>
      <c r="AE190" s="283"/>
      <c r="AF190" s="281"/>
      <c r="AG190" s="281"/>
      <c r="AH190" s="281"/>
      <c r="AI190" s="281"/>
      <c r="AJ190" s="281"/>
      <c r="AK190" s="281"/>
      <c r="AL190" s="281"/>
    </row>
    <row r="191" spans="3:38" ht="15">
      <c r="C191" s="60" t="s">
        <v>46</v>
      </c>
      <c r="D191" s="68"/>
      <c r="E191" s="68"/>
      <c r="F191" s="68"/>
      <c r="G191" s="68"/>
      <c r="H191" s="68"/>
      <c r="I191" s="68"/>
      <c r="J191" s="144">
        <v>435.1</v>
      </c>
      <c r="K191" s="91"/>
      <c r="L191" s="62"/>
      <c r="M191" s="138">
        <v>437.1</v>
      </c>
      <c r="N191" s="62"/>
      <c r="O191" s="138">
        <v>446.4</v>
      </c>
      <c r="P191" s="62"/>
      <c r="Q191" s="138">
        <v>454.3</v>
      </c>
      <c r="R191" s="144">
        <v>453.8</v>
      </c>
      <c r="S191" s="144"/>
      <c r="T191" s="144">
        <v>452.1</v>
      </c>
      <c r="U191" s="144"/>
      <c r="V191" s="144">
        <v>459.9</v>
      </c>
      <c r="W191" s="144"/>
      <c r="X191" s="144">
        <v>477.1</v>
      </c>
      <c r="Y191" s="138">
        <v>271.5</v>
      </c>
      <c r="Z191" s="138"/>
      <c r="AA191" s="138">
        <v>195</v>
      </c>
      <c r="AB191" s="138"/>
      <c r="AC191" s="138">
        <v>230.9</v>
      </c>
      <c r="AD191" s="138"/>
      <c r="AE191" s="138">
        <v>228.3</v>
      </c>
      <c r="AF191" s="123">
        <f>AF224</f>
        <v>232.2</v>
      </c>
      <c r="AG191" s="123"/>
      <c r="AH191" s="123"/>
      <c r="AI191" s="123"/>
      <c r="AJ191" s="123"/>
      <c r="AK191" s="123"/>
      <c r="AL191" s="123"/>
    </row>
    <row r="192" spans="3:38" ht="15">
      <c r="C192" s="58" t="s">
        <v>185</v>
      </c>
      <c r="D192" s="67"/>
      <c r="E192" s="67"/>
      <c r="F192" s="67"/>
      <c r="G192" s="67"/>
      <c r="H192" s="67"/>
      <c r="I192" s="67"/>
      <c r="J192" s="126">
        <v>7.5</v>
      </c>
      <c r="K192" s="90"/>
      <c r="L192" s="266"/>
      <c r="M192" s="125">
        <v>2.099999999999987</v>
      </c>
      <c r="N192" s="266"/>
      <c r="O192" s="125">
        <v>-19.400000000000006</v>
      </c>
      <c r="P192" s="266"/>
      <c r="Q192" s="125">
        <v>-39.89999999999999</v>
      </c>
      <c r="R192" s="126">
        <v>-46.499999999999986</v>
      </c>
      <c r="S192" s="126"/>
      <c r="T192" s="126">
        <v>-30.30000000000001</v>
      </c>
      <c r="U192" s="126"/>
      <c r="V192" s="126">
        <v>40.49999999999999</v>
      </c>
      <c r="W192" s="126"/>
      <c r="X192" s="126">
        <v>43.80000000000001</v>
      </c>
      <c r="Y192" s="125">
        <v>753.4000000000001</v>
      </c>
      <c r="Z192" s="125"/>
      <c r="AA192" s="125">
        <v>776.8</v>
      </c>
      <c r="AB192" s="125"/>
      <c r="AC192" s="125">
        <v>776.5</v>
      </c>
      <c r="AD192" s="125"/>
      <c r="AE192" s="125">
        <v>758.6999999999999</v>
      </c>
      <c r="AF192" s="122">
        <f>AF225</f>
        <v>799.6</v>
      </c>
      <c r="AG192" s="122"/>
      <c r="AH192" s="122"/>
      <c r="AI192" s="122"/>
      <c r="AJ192" s="122"/>
      <c r="AK192" s="122"/>
      <c r="AL192" s="122"/>
    </row>
    <row r="193" spans="3:38" ht="15">
      <c r="C193" s="58" t="s">
        <v>183</v>
      </c>
      <c r="D193" s="67"/>
      <c r="E193" s="67"/>
      <c r="F193" s="67"/>
      <c r="G193" s="67"/>
      <c r="H193" s="67"/>
      <c r="I193" s="67"/>
      <c r="J193" s="126">
        <v>15</v>
      </c>
      <c r="K193" s="90"/>
      <c r="L193" s="266"/>
      <c r="M193" s="125">
        <v>21.700000000000014</v>
      </c>
      <c r="N193" s="266"/>
      <c r="O193" s="125">
        <v>-12.899999999999991</v>
      </c>
      <c r="P193" s="266"/>
      <c r="Q193" s="125">
        <v>-67.5</v>
      </c>
      <c r="R193" s="126">
        <v>-69.9</v>
      </c>
      <c r="S193" s="126"/>
      <c r="T193" s="126">
        <v>-57.8</v>
      </c>
      <c r="U193" s="126"/>
      <c r="V193" s="126">
        <v>-51.3</v>
      </c>
      <c r="W193" s="126"/>
      <c r="X193" s="126">
        <v>38</v>
      </c>
      <c r="Y193" s="125">
        <v>-35.2</v>
      </c>
      <c r="Z193" s="125"/>
      <c r="AA193" s="125">
        <v>-57.2</v>
      </c>
      <c r="AB193" s="125"/>
      <c r="AC193" s="125">
        <v>-42.1</v>
      </c>
      <c r="AD193" s="125"/>
      <c r="AE193" s="125">
        <v>-61.5</v>
      </c>
      <c r="AF193" s="122">
        <f>AF226</f>
        <v>-20.6</v>
      </c>
      <c r="AG193" s="122"/>
      <c r="AH193" s="122"/>
      <c r="AI193" s="122"/>
      <c r="AJ193" s="122"/>
      <c r="AK193" s="122"/>
      <c r="AL193" s="122"/>
    </row>
    <row r="194" spans="3:38" ht="15">
      <c r="C194" s="60" t="s">
        <v>47</v>
      </c>
      <c r="D194" s="68"/>
      <c r="E194" s="68"/>
      <c r="F194" s="68"/>
      <c r="G194" s="68"/>
      <c r="H194" s="68"/>
      <c r="I194" s="68"/>
      <c r="J194" s="61">
        <f>J192+J193</f>
        <v>22.5</v>
      </c>
      <c r="K194" s="91"/>
      <c r="L194" s="62"/>
      <c r="M194" s="62">
        <f>M192+M193</f>
        <v>23.8</v>
      </c>
      <c r="N194" s="62"/>
      <c r="O194" s="62">
        <f aca="true" t="shared" si="341" ref="O194:R194">O192+O193</f>
        <v>-32.3</v>
      </c>
      <c r="P194" s="62"/>
      <c r="Q194" s="62">
        <f t="shared" si="341"/>
        <v>-107.39999999999999</v>
      </c>
      <c r="R194" s="61">
        <f t="shared" si="341"/>
        <v>-116.39999999999999</v>
      </c>
      <c r="S194" s="61"/>
      <c r="T194" s="61">
        <f aca="true" t="shared" si="342" ref="T194">T192+T193</f>
        <v>-88.10000000000001</v>
      </c>
      <c r="U194" s="61"/>
      <c r="V194" s="61">
        <f aca="true" t="shared" si="343" ref="V194">V192+V193</f>
        <v>-10.800000000000004</v>
      </c>
      <c r="W194" s="61"/>
      <c r="X194" s="61">
        <f aca="true" t="shared" si="344" ref="X194">X192+X193</f>
        <v>81.80000000000001</v>
      </c>
      <c r="Y194" s="62">
        <f aca="true" t="shared" si="345" ref="Y194">Y192+Y193</f>
        <v>718.2</v>
      </c>
      <c r="Z194" s="62"/>
      <c r="AA194" s="62">
        <f aca="true" t="shared" si="346" ref="AA194">AA192+AA193</f>
        <v>719.5999999999999</v>
      </c>
      <c r="AB194" s="62"/>
      <c r="AC194" s="62">
        <f aca="true" t="shared" si="347" ref="AC194">AC192+AC193</f>
        <v>734.4</v>
      </c>
      <c r="AD194" s="62"/>
      <c r="AE194" s="62">
        <f aca="true" t="shared" si="348" ref="AE194:AF194">AE192+AE193</f>
        <v>697.1999999999999</v>
      </c>
      <c r="AF194" s="61">
        <f t="shared" si="348"/>
        <v>779</v>
      </c>
      <c r="AG194" s="123"/>
      <c r="AH194" s="123"/>
      <c r="AI194" s="123"/>
      <c r="AJ194" s="123"/>
      <c r="AK194" s="123"/>
      <c r="AL194" s="123"/>
    </row>
    <row r="195" spans="3:38" ht="15">
      <c r="C195" s="60" t="s">
        <v>184</v>
      </c>
      <c r="D195" s="68"/>
      <c r="E195" s="68"/>
      <c r="F195" s="68"/>
      <c r="G195" s="68"/>
      <c r="H195" s="68"/>
      <c r="I195" s="68"/>
      <c r="J195" s="61">
        <f>J194+J191</f>
        <v>457.6</v>
      </c>
      <c r="K195" s="91"/>
      <c r="L195" s="62"/>
      <c r="M195" s="62">
        <f>M194+M191</f>
        <v>460.90000000000003</v>
      </c>
      <c r="N195" s="62"/>
      <c r="O195" s="62">
        <f aca="true" t="shared" si="349" ref="O195:R195">O194+O191</f>
        <v>414.09999999999997</v>
      </c>
      <c r="P195" s="62"/>
      <c r="Q195" s="62">
        <f t="shared" si="349"/>
        <v>346.90000000000003</v>
      </c>
      <c r="R195" s="61">
        <f t="shared" si="349"/>
        <v>337.40000000000003</v>
      </c>
      <c r="S195" s="61"/>
      <c r="T195" s="61">
        <f aca="true" t="shared" si="350" ref="T195">T194+T191</f>
        <v>364</v>
      </c>
      <c r="U195" s="61"/>
      <c r="V195" s="61">
        <f aca="true" t="shared" si="351" ref="V195">V194+V191</f>
        <v>449.09999999999997</v>
      </c>
      <c r="W195" s="61"/>
      <c r="X195" s="61">
        <f aca="true" t="shared" si="352" ref="X195">X194+X191</f>
        <v>558.9000000000001</v>
      </c>
      <c r="Y195" s="62">
        <f aca="true" t="shared" si="353" ref="Y195">Y194+Y191</f>
        <v>989.7</v>
      </c>
      <c r="Z195" s="62"/>
      <c r="AA195" s="62">
        <f aca="true" t="shared" si="354" ref="AA195">AA194+AA191</f>
        <v>914.5999999999999</v>
      </c>
      <c r="AB195" s="62"/>
      <c r="AC195" s="62">
        <f aca="true" t="shared" si="355" ref="AC195">AC194+AC191</f>
        <v>965.3</v>
      </c>
      <c r="AD195" s="62"/>
      <c r="AE195" s="62">
        <f aca="true" t="shared" si="356" ref="AE195:AF195">AE194+AE191</f>
        <v>925.5</v>
      </c>
      <c r="AF195" s="61">
        <f t="shared" si="356"/>
        <v>1011.2</v>
      </c>
      <c r="AG195" s="123"/>
      <c r="AH195" s="123"/>
      <c r="AI195" s="123"/>
      <c r="AJ195" s="123"/>
      <c r="AK195" s="123"/>
      <c r="AL195" s="123"/>
    </row>
    <row r="196" spans="5:10" ht="5" customHeight="1">
      <c r="E196" s="1"/>
      <c r="F196" s="1"/>
      <c r="G196" s="1"/>
      <c r="H196" s="1"/>
      <c r="I196" s="1"/>
      <c r="J196" s="1"/>
    </row>
    <row r="197" spans="3:10" ht="15">
      <c r="C197" s="45" t="s">
        <v>186</v>
      </c>
      <c r="E197" s="1"/>
      <c r="F197" s="1"/>
      <c r="G197" s="1"/>
      <c r="H197" s="1"/>
      <c r="I197" s="1"/>
      <c r="J197" s="1"/>
    </row>
    <row r="200" spans="1:38" s="50" customFormat="1" ht="20" customHeight="1" thickBot="1">
      <c r="A200" s="48"/>
      <c r="B200" s="49"/>
      <c r="C200" s="190" t="s">
        <v>275</v>
      </c>
      <c r="D200" s="317">
        <v>2018</v>
      </c>
      <c r="E200" s="318"/>
      <c r="F200" s="318"/>
      <c r="G200" s="318"/>
      <c r="H200" s="318"/>
      <c r="I200" s="318"/>
      <c r="J200" s="319"/>
      <c r="K200" s="320">
        <v>2019</v>
      </c>
      <c r="L200" s="321"/>
      <c r="M200" s="321"/>
      <c r="N200" s="321"/>
      <c r="O200" s="321"/>
      <c r="P200" s="321"/>
      <c r="Q200" s="322"/>
      <c r="R200" s="317">
        <v>2020</v>
      </c>
      <c r="S200" s="318"/>
      <c r="T200" s="318"/>
      <c r="U200" s="318"/>
      <c r="V200" s="318"/>
      <c r="W200" s="318"/>
      <c r="X200" s="319"/>
      <c r="Y200" s="320">
        <v>2021</v>
      </c>
      <c r="Z200" s="321"/>
      <c r="AA200" s="321"/>
      <c r="AB200" s="321"/>
      <c r="AC200" s="321"/>
      <c r="AD200" s="321"/>
      <c r="AE200" s="322"/>
      <c r="AF200" s="317">
        <v>2022</v>
      </c>
      <c r="AG200" s="318"/>
      <c r="AH200" s="318"/>
      <c r="AI200" s="318"/>
      <c r="AJ200" s="318"/>
      <c r="AK200" s="318"/>
      <c r="AL200" s="319"/>
    </row>
    <row r="201" spans="1:38" s="53" customFormat="1" ht="15" customHeight="1" thickBot="1">
      <c r="A201" s="51"/>
      <c r="B201" s="52"/>
      <c r="C201" s="24" t="s">
        <v>151</v>
      </c>
      <c r="D201" s="87" t="s">
        <v>225</v>
      </c>
      <c r="E201" s="86"/>
      <c r="F201" s="86" t="s">
        <v>226</v>
      </c>
      <c r="G201" s="17"/>
      <c r="H201" s="86" t="s">
        <v>227</v>
      </c>
      <c r="I201" s="17"/>
      <c r="J201" s="86" t="s">
        <v>228</v>
      </c>
      <c r="K201" s="88" t="s">
        <v>225</v>
      </c>
      <c r="L201" s="89"/>
      <c r="M201" s="89" t="s">
        <v>226</v>
      </c>
      <c r="N201" s="41"/>
      <c r="O201" s="89" t="s">
        <v>227</v>
      </c>
      <c r="P201" s="41"/>
      <c r="Q201" s="89" t="s">
        <v>228</v>
      </c>
      <c r="R201" s="87" t="s">
        <v>225</v>
      </c>
      <c r="S201" s="86"/>
      <c r="T201" s="86" t="s">
        <v>226</v>
      </c>
      <c r="U201" s="17"/>
      <c r="V201" s="86" t="s">
        <v>227</v>
      </c>
      <c r="W201" s="17"/>
      <c r="X201" s="86" t="s">
        <v>228</v>
      </c>
      <c r="Y201" s="88" t="s">
        <v>225</v>
      </c>
      <c r="Z201" s="89"/>
      <c r="AA201" s="89" t="s">
        <v>226</v>
      </c>
      <c r="AB201" s="41"/>
      <c r="AC201" s="89" t="s">
        <v>227</v>
      </c>
      <c r="AD201" s="41"/>
      <c r="AE201" s="89" t="s">
        <v>228</v>
      </c>
      <c r="AF201" s="87" t="s">
        <v>225</v>
      </c>
      <c r="AG201" s="86"/>
      <c r="AH201" s="86" t="s">
        <v>226</v>
      </c>
      <c r="AI201" s="17"/>
      <c r="AJ201" s="86" t="s">
        <v>227</v>
      </c>
      <c r="AK201" s="17"/>
      <c r="AL201" s="86" t="s">
        <v>228</v>
      </c>
    </row>
    <row r="202" spans="1:31" ht="5" customHeight="1">
      <c r="A202" s="47"/>
      <c r="B202" s="51"/>
      <c r="C202" s="54"/>
      <c r="D202" s="1"/>
      <c r="E202" s="1"/>
      <c r="F202" s="1"/>
      <c r="G202" s="1"/>
      <c r="H202" s="1"/>
      <c r="I202" s="1"/>
      <c r="J202" s="1"/>
      <c r="K202" s="55"/>
      <c r="L202" s="55"/>
      <c r="M202" s="55"/>
      <c r="N202" s="55"/>
      <c r="O202" s="55"/>
      <c r="P202" s="55"/>
      <c r="Q202" s="55"/>
      <c r="Y202" s="55"/>
      <c r="Z202" s="55"/>
      <c r="AA202" s="55"/>
      <c r="AB202" s="55"/>
      <c r="AC202" s="55"/>
      <c r="AD202" s="55"/>
      <c r="AE202" s="55"/>
    </row>
    <row r="203" spans="1:38" s="53" customFormat="1" ht="14.5" customHeight="1">
      <c r="A203" s="56"/>
      <c r="B203" s="57"/>
      <c r="C203" s="58" t="s">
        <v>174</v>
      </c>
      <c r="D203" s="67"/>
      <c r="E203" s="67"/>
      <c r="F203" s="67"/>
      <c r="G203" s="67"/>
      <c r="H203" s="67"/>
      <c r="I203" s="67"/>
      <c r="J203" s="67"/>
      <c r="K203" s="90"/>
      <c r="L203" s="90"/>
      <c r="M203" s="90"/>
      <c r="N203" s="90"/>
      <c r="O203" s="90"/>
      <c r="P203" s="90"/>
      <c r="Q203" s="90"/>
      <c r="R203" s="67"/>
      <c r="S203" s="67"/>
      <c r="T203" s="67"/>
      <c r="U203" s="67"/>
      <c r="V203" s="67"/>
      <c r="W203" s="67"/>
      <c r="X203" s="67"/>
      <c r="Y203" s="100"/>
      <c r="Z203" s="101"/>
      <c r="AA203" s="101"/>
      <c r="AB203" s="101"/>
      <c r="AC203" s="101"/>
      <c r="AD203" s="101"/>
      <c r="AE203" s="95">
        <v>9.5</v>
      </c>
      <c r="AF203" s="97">
        <v>11</v>
      </c>
      <c r="AG203" s="59"/>
      <c r="AH203" s="59"/>
      <c r="AI203" s="59"/>
      <c r="AJ203" s="59"/>
      <c r="AK203" s="59"/>
      <c r="AL203" s="59"/>
    </row>
    <row r="204" spans="1:38" s="53" customFormat="1" ht="14.5" customHeight="1">
      <c r="A204" s="56"/>
      <c r="B204" s="57"/>
      <c r="C204" s="58" t="s">
        <v>35</v>
      </c>
      <c r="D204" s="67"/>
      <c r="E204" s="67"/>
      <c r="F204" s="67"/>
      <c r="G204" s="67"/>
      <c r="H204" s="67"/>
      <c r="I204" s="67"/>
      <c r="J204" s="67"/>
      <c r="K204" s="90"/>
      <c r="L204" s="90"/>
      <c r="M204" s="90"/>
      <c r="N204" s="90"/>
      <c r="O204" s="90"/>
      <c r="P204" s="90"/>
      <c r="Q204" s="90"/>
      <c r="R204" s="67"/>
      <c r="S204" s="67"/>
      <c r="T204" s="67"/>
      <c r="U204" s="67"/>
      <c r="V204" s="67"/>
      <c r="W204" s="67"/>
      <c r="X204" s="67"/>
      <c r="Y204" s="100"/>
      <c r="Z204" s="101"/>
      <c r="AA204" s="101"/>
      <c r="AB204" s="101"/>
      <c r="AC204" s="101"/>
      <c r="AD204" s="101"/>
      <c r="AE204" s="95">
        <v>133.1</v>
      </c>
      <c r="AF204" s="97">
        <v>137.4</v>
      </c>
      <c r="AG204" s="59"/>
      <c r="AH204" s="59"/>
      <c r="AI204" s="59"/>
      <c r="AJ204" s="59"/>
      <c r="AK204" s="59"/>
      <c r="AL204" s="59"/>
    </row>
    <row r="205" spans="1:38" s="53" customFormat="1" ht="14.5" customHeight="1">
      <c r="A205" s="56"/>
      <c r="B205" s="57"/>
      <c r="C205" s="58" t="s">
        <v>36</v>
      </c>
      <c r="D205" s="67"/>
      <c r="E205" s="67"/>
      <c r="F205" s="67"/>
      <c r="G205" s="67"/>
      <c r="H205" s="67"/>
      <c r="I205" s="67"/>
      <c r="J205" s="67"/>
      <c r="K205" s="90"/>
      <c r="L205" s="90"/>
      <c r="M205" s="90"/>
      <c r="N205" s="90"/>
      <c r="O205" s="90"/>
      <c r="P205" s="90"/>
      <c r="Q205" s="90"/>
      <c r="R205" s="67"/>
      <c r="S205" s="67"/>
      <c r="T205" s="67"/>
      <c r="U205" s="67"/>
      <c r="V205" s="67"/>
      <c r="W205" s="67"/>
      <c r="X205" s="67"/>
      <c r="Y205" s="100"/>
      <c r="Z205" s="101"/>
      <c r="AA205" s="101"/>
      <c r="AB205" s="101"/>
      <c r="AC205" s="101"/>
      <c r="AD205" s="101"/>
      <c r="AE205" s="95">
        <v>83.20000000000002</v>
      </c>
      <c r="AF205" s="97">
        <v>91</v>
      </c>
      <c r="AG205" s="59"/>
      <c r="AH205" s="59"/>
      <c r="AI205" s="59"/>
      <c r="AJ205" s="59"/>
      <c r="AK205" s="59"/>
      <c r="AL205" s="59"/>
    </row>
    <row r="206" spans="1:38" s="53" customFormat="1" ht="14.5" customHeight="1">
      <c r="A206" s="56"/>
      <c r="B206" s="57"/>
      <c r="C206" s="58" t="s">
        <v>49</v>
      </c>
      <c r="D206" s="67"/>
      <c r="E206" s="67"/>
      <c r="F206" s="67"/>
      <c r="G206" s="67"/>
      <c r="H206" s="67"/>
      <c r="I206" s="67"/>
      <c r="J206" s="67"/>
      <c r="K206" s="90"/>
      <c r="L206" s="90"/>
      <c r="M206" s="90"/>
      <c r="N206" s="90"/>
      <c r="O206" s="90"/>
      <c r="P206" s="90"/>
      <c r="Q206" s="90"/>
      <c r="R206" s="67"/>
      <c r="S206" s="67"/>
      <c r="T206" s="67"/>
      <c r="U206" s="67"/>
      <c r="V206" s="67"/>
      <c r="W206" s="67"/>
      <c r="X206" s="67"/>
      <c r="Y206" s="100"/>
      <c r="Z206" s="101"/>
      <c r="AA206" s="101"/>
      <c r="AB206" s="101"/>
      <c r="AC206" s="101"/>
      <c r="AD206" s="101"/>
      <c r="AE206" s="95">
        <v>7.800000000000001</v>
      </c>
      <c r="AF206" s="97">
        <v>8</v>
      </c>
      <c r="AG206" s="59"/>
      <c r="AH206" s="59"/>
      <c r="AI206" s="59"/>
      <c r="AJ206" s="59"/>
      <c r="AK206" s="59"/>
      <c r="AL206" s="59"/>
    </row>
    <row r="207" spans="1:38" s="53" customFormat="1" ht="14.5" customHeight="1">
      <c r="A207" s="56"/>
      <c r="B207" s="57"/>
      <c r="C207" s="58" t="s">
        <v>175</v>
      </c>
      <c r="D207" s="67"/>
      <c r="E207" s="67"/>
      <c r="F207" s="67"/>
      <c r="G207" s="67"/>
      <c r="H207" s="67"/>
      <c r="I207" s="67"/>
      <c r="J207" s="67"/>
      <c r="K207" s="90"/>
      <c r="L207" s="90"/>
      <c r="M207" s="90"/>
      <c r="N207" s="90"/>
      <c r="O207" s="90"/>
      <c r="P207" s="90"/>
      <c r="Q207" s="90"/>
      <c r="R207" s="67"/>
      <c r="S207" s="67"/>
      <c r="T207" s="67"/>
      <c r="U207" s="67"/>
      <c r="V207" s="67"/>
      <c r="W207" s="67"/>
      <c r="X207" s="67"/>
      <c r="Y207" s="100"/>
      <c r="Z207" s="101"/>
      <c r="AA207" s="101"/>
      <c r="AB207" s="101"/>
      <c r="AC207" s="101"/>
      <c r="AD207" s="101"/>
      <c r="AE207" s="95">
        <v>39.8</v>
      </c>
      <c r="AF207" s="97">
        <v>44.599999999999994</v>
      </c>
      <c r="AG207" s="59"/>
      <c r="AH207" s="59"/>
      <c r="AI207" s="59"/>
      <c r="AJ207" s="59"/>
      <c r="AK207" s="59"/>
      <c r="AL207" s="59"/>
    </row>
    <row r="208" spans="1:38" s="53" customFormat="1" ht="14.5" customHeight="1">
      <c r="A208" s="56"/>
      <c r="B208" s="57"/>
      <c r="C208" s="58" t="s">
        <v>37</v>
      </c>
      <c r="D208" s="67"/>
      <c r="E208" s="67"/>
      <c r="F208" s="67"/>
      <c r="G208" s="67"/>
      <c r="H208" s="67"/>
      <c r="I208" s="67"/>
      <c r="J208" s="67"/>
      <c r="K208" s="90"/>
      <c r="L208" s="90"/>
      <c r="M208" s="90"/>
      <c r="N208" s="90"/>
      <c r="O208" s="90"/>
      <c r="P208" s="90"/>
      <c r="Q208" s="90"/>
      <c r="R208" s="67"/>
      <c r="S208" s="67"/>
      <c r="T208" s="67"/>
      <c r="U208" s="67"/>
      <c r="V208" s="67"/>
      <c r="W208" s="67"/>
      <c r="X208" s="67"/>
      <c r="Y208" s="100"/>
      <c r="Z208" s="101"/>
      <c r="AA208" s="101"/>
      <c r="AB208" s="101"/>
      <c r="AC208" s="101"/>
      <c r="AD208" s="101"/>
      <c r="AE208" s="95">
        <v>-168.3</v>
      </c>
      <c r="AF208" s="97">
        <v>-126.5</v>
      </c>
      <c r="AG208" s="59"/>
      <c r="AH208" s="59"/>
      <c r="AI208" s="59"/>
      <c r="AJ208" s="59"/>
      <c r="AK208" s="59"/>
      <c r="AL208" s="59"/>
    </row>
    <row r="209" spans="1:38" s="53" customFormat="1" ht="14.5" customHeight="1">
      <c r="A209" s="56"/>
      <c r="B209" s="57"/>
      <c r="C209" s="58" t="s">
        <v>38</v>
      </c>
      <c r="D209" s="67"/>
      <c r="E209" s="67"/>
      <c r="F209" s="67"/>
      <c r="G209" s="67"/>
      <c r="H209" s="67"/>
      <c r="I209" s="67"/>
      <c r="J209" s="67"/>
      <c r="K209" s="90"/>
      <c r="L209" s="90"/>
      <c r="M209" s="90"/>
      <c r="N209" s="90"/>
      <c r="O209" s="90"/>
      <c r="P209" s="90"/>
      <c r="Q209" s="90"/>
      <c r="R209" s="67"/>
      <c r="S209" s="67"/>
      <c r="T209" s="67"/>
      <c r="U209" s="67"/>
      <c r="V209" s="67"/>
      <c r="W209" s="67"/>
      <c r="X209" s="67"/>
      <c r="Y209" s="100"/>
      <c r="Z209" s="101"/>
      <c r="AA209" s="101"/>
      <c r="AB209" s="101"/>
      <c r="AC209" s="101"/>
      <c r="AD209" s="101"/>
      <c r="AE209" s="95">
        <v>-125.6</v>
      </c>
      <c r="AF209" s="97">
        <v>-125.1</v>
      </c>
      <c r="AG209" s="59"/>
      <c r="AH209" s="59"/>
      <c r="AI209" s="59"/>
      <c r="AJ209" s="59"/>
      <c r="AK209" s="59"/>
      <c r="AL209" s="59"/>
    </row>
    <row r="210" spans="1:38" s="53" customFormat="1" ht="14.5" customHeight="1">
      <c r="A210" s="56"/>
      <c r="B210" s="57"/>
      <c r="C210" s="60" t="s">
        <v>176</v>
      </c>
      <c r="D210" s="68"/>
      <c r="E210" s="68"/>
      <c r="F210" s="68"/>
      <c r="G210" s="68"/>
      <c r="H210" s="68"/>
      <c r="I210" s="68"/>
      <c r="J210" s="68"/>
      <c r="K210" s="91"/>
      <c r="L210" s="91"/>
      <c r="M210" s="91"/>
      <c r="N210" s="91"/>
      <c r="O210" s="91"/>
      <c r="P210" s="91"/>
      <c r="Q210" s="91"/>
      <c r="R210" s="68"/>
      <c r="S210" s="68"/>
      <c r="T210" s="68"/>
      <c r="U210" s="68"/>
      <c r="V210" s="68"/>
      <c r="W210" s="68"/>
      <c r="X210" s="68"/>
      <c r="Y210" s="102"/>
      <c r="Z210" s="103"/>
      <c r="AA210" s="103"/>
      <c r="AB210" s="103"/>
      <c r="AC210" s="103"/>
      <c r="AD210" s="103"/>
      <c r="AE210" s="94">
        <f>SUM(AE203:AE209)</f>
        <v>-20.49999999999997</v>
      </c>
      <c r="AF210" s="98">
        <f>SUM(AF203:AF209)</f>
        <v>40.400000000000006</v>
      </c>
      <c r="AG210" s="61"/>
      <c r="AH210" s="61"/>
      <c r="AI210" s="61"/>
      <c r="AJ210" s="61"/>
      <c r="AK210" s="61"/>
      <c r="AL210" s="61"/>
    </row>
    <row r="211" spans="3:38" ht="15">
      <c r="C211" s="58" t="s">
        <v>177</v>
      </c>
      <c r="D211" s="69"/>
      <c r="E211" s="69"/>
      <c r="F211" s="69"/>
      <c r="G211" s="69"/>
      <c r="H211" s="69"/>
      <c r="I211" s="69"/>
      <c r="J211" s="69"/>
      <c r="K211" s="92"/>
      <c r="L211" s="92"/>
      <c r="M211" s="92"/>
      <c r="N211" s="92"/>
      <c r="O211" s="92"/>
      <c r="P211" s="92"/>
      <c r="Q211" s="92"/>
      <c r="R211" s="69"/>
      <c r="S211" s="69"/>
      <c r="T211" s="69"/>
      <c r="U211" s="69"/>
      <c r="V211" s="69"/>
      <c r="W211" s="69"/>
      <c r="X211" s="69"/>
      <c r="Y211" s="100"/>
      <c r="Z211" s="104"/>
      <c r="AA211" s="104"/>
      <c r="AB211" s="104"/>
      <c r="AC211" s="104"/>
      <c r="AD211" s="104"/>
      <c r="AE211" s="95">
        <v>47.5</v>
      </c>
      <c r="AF211" s="97">
        <v>78.5</v>
      </c>
      <c r="AG211" s="63"/>
      <c r="AH211" s="63"/>
      <c r="AI211" s="63"/>
      <c r="AJ211" s="63"/>
      <c r="AK211" s="63"/>
      <c r="AL211" s="63"/>
    </row>
    <row r="212" spans="3:38" ht="15">
      <c r="C212" s="58" t="s">
        <v>178</v>
      </c>
      <c r="D212" s="69"/>
      <c r="E212" s="69"/>
      <c r="F212" s="69"/>
      <c r="G212" s="69"/>
      <c r="H212" s="69"/>
      <c r="I212" s="69"/>
      <c r="J212" s="69"/>
      <c r="K212" s="92"/>
      <c r="L212" s="92"/>
      <c r="M212" s="92"/>
      <c r="N212" s="92"/>
      <c r="O212" s="92"/>
      <c r="P212" s="92"/>
      <c r="Q212" s="92"/>
      <c r="R212" s="69"/>
      <c r="S212" s="69"/>
      <c r="T212" s="69"/>
      <c r="U212" s="69"/>
      <c r="V212" s="69"/>
      <c r="W212" s="69"/>
      <c r="X212" s="69"/>
      <c r="Y212" s="100"/>
      <c r="Z212" s="104"/>
      <c r="AA212" s="104"/>
      <c r="AB212" s="104"/>
      <c r="AC212" s="104"/>
      <c r="AD212" s="104"/>
      <c r="AE212" s="95">
        <v>98.3</v>
      </c>
      <c r="AF212" s="97">
        <v>193.8</v>
      </c>
      <c r="AG212" s="63"/>
      <c r="AH212" s="63"/>
      <c r="AI212" s="63"/>
      <c r="AJ212" s="63"/>
      <c r="AK212" s="63"/>
      <c r="AL212" s="63"/>
    </row>
    <row r="213" spans="3:38" ht="15">
      <c r="C213" s="58" t="s">
        <v>179</v>
      </c>
      <c r="D213" s="69"/>
      <c r="E213" s="69"/>
      <c r="F213" s="69"/>
      <c r="G213" s="69"/>
      <c r="H213" s="69"/>
      <c r="I213" s="69"/>
      <c r="J213" s="69"/>
      <c r="K213" s="92"/>
      <c r="L213" s="92"/>
      <c r="M213" s="92"/>
      <c r="N213" s="92"/>
      <c r="O213" s="92"/>
      <c r="P213" s="92"/>
      <c r="Q213" s="92"/>
      <c r="R213" s="69"/>
      <c r="S213" s="69"/>
      <c r="T213" s="69"/>
      <c r="U213" s="69"/>
      <c r="V213" s="69"/>
      <c r="W213" s="69"/>
      <c r="X213" s="69"/>
      <c r="Y213" s="100"/>
      <c r="Z213" s="104"/>
      <c r="AA213" s="104"/>
      <c r="AB213" s="104"/>
      <c r="AC213" s="104"/>
      <c r="AD213" s="104"/>
      <c r="AE213" s="95">
        <v>-204</v>
      </c>
      <c r="AF213" s="97">
        <v>-291.8</v>
      </c>
      <c r="AG213" s="63"/>
      <c r="AH213" s="63"/>
      <c r="AI213" s="63"/>
      <c r="AJ213" s="63"/>
      <c r="AK213" s="63"/>
      <c r="AL213" s="63"/>
    </row>
    <row r="214" spans="3:38" ht="15">
      <c r="C214" s="60" t="s">
        <v>180</v>
      </c>
      <c r="D214" s="68"/>
      <c r="E214" s="68"/>
      <c r="F214" s="68"/>
      <c r="G214" s="68"/>
      <c r="H214" s="68"/>
      <c r="I214" s="68"/>
      <c r="J214" s="68"/>
      <c r="K214" s="91"/>
      <c r="L214" s="91"/>
      <c r="M214" s="91"/>
      <c r="N214" s="91"/>
      <c r="O214" s="91"/>
      <c r="P214" s="91"/>
      <c r="Q214" s="91"/>
      <c r="R214" s="68"/>
      <c r="S214" s="68"/>
      <c r="T214" s="68"/>
      <c r="U214" s="68"/>
      <c r="V214" s="68"/>
      <c r="W214" s="68"/>
      <c r="X214" s="68"/>
      <c r="Y214" s="102"/>
      <c r="Z214" s="103"/>
      <c r="AA214" s="103"/>
      <c r="AB214" s="103"/>
      <c r="AC214" s="103"/>
      <c r="AD214" s="103"/>
      <c r="AE214" s="94">
        <f>SUM(AE211:AE213)</f>
        <v>-58.19999999999999</v>
      </c>
      <c r="AF214" s="98">
        <f>SUM(AF211:AF213)</f>
        <v>-19.5</v>
      </c>
      <c r="AG214" s="61"/>
      <c r="AH214" s="61"/>
      <c r="AI214" s="61"/>
      <c r="AJ214" s="61"/>
      <c r="AK214" s="61"/>
      <c r="AL214" s="61"/>
    </row>
    <row r="215" spans="3:38" ht="15">
      <c r="C215" s="60" t="s">
        <v>181</v>
      </c>
      <c r="D215" s="68"/>
      <c r="E215" s="68"/>
      <c r="F215" s="68"/>
      <c r="G215" s="68"/>
      <c r="H215" s="68"/>
      <c r="I215" s="68"/>
      <c r="J215" s="68"/>
      <c r="K215" s="91"/>
      <c r="L215" s="91"/>
      <c r="M215" s="91"/>
      <c r="N215" s="91"/>
      <c r="O215" s="91"/>
      <c r="P215" s="91"/>
      <c r="Q215" s="91"/>
      <c r="R215" s="68"/>
      <c r="S215" s="68"/>
      <c r="T215" s="68"/>
      <c r="U215" s="68"/>
      <c r="V215" s="68"/>
      <c r="W215" s="68"/>
      <c r="X215" s="68"/>
      <c r="Y215" s="102"/>
      <c r="Z215" s="103"/>
      <c r="AA215" s="103"/>
      <c r="AB215" s="103"/>
      <c r="AC215" s="103"/>
      <c r="AD215" s="103"/>
      <c r="AE215" s="94">
        <f>AE214+AE210</f>
        <v>-78.69999999999996</v>
      </c>
      <c r="AF215" s="98">
        <f>AF214+AF210</f>
        <v>20.900000000000006</v>
      </c>
      <c r="AG215" s="61"/>
      <c r="AH215" s="61"/>
      <c r="AI215" s="61"/>
      <c r="AJ215" s="61"/>
      <c r="AK215" s="61"/>
      <c r="AL215" s="61"/>
    </row>
    <row r="216" spans="3:38" ht="15">
      <c r="C216" s="58" t="s">
        <v>40</v>
      </c>
      <c r="D216" s="67"/>
      <c r="E216" s="67"/>
      <c r="F216" s="67"/>
      <c r="G216" s="67"/>
      <c r="H216" s="67"/>
      <c r="I216" s="67"/>
      <c r="J216" s="67"/>
      <c r="K216" s="90"/>
      <c r="L216" s="90"/>
      <c r="M216" s="90"/>
      <c r="N216" s="90"/>
      <c r="O216" s="90"/>
      <c r="P216" s="90"/>
      <c r="Q216" s="90"/>
      <c r="R216" s="67"/>
      <c r="S216" s="67"/>
      <c r="T216" s="67"/>
      <c r="U216" s="67"/>
      <c r="V216" s="67"/>
      <c r="W216" s="67"/>
      <c r="X216" s="67"/>
      <c r="Y216" s="100"/>
      <c r="Z216" s="101"/>
      <c r="AA216" s="101"/>
      <c r="AB216" s="101"/>
      <c r="AC216" s="101"/>
      <c r="AD216" s="101"/>
      <c r="AE216" s="95">
        <v>748.4</v>
      </c>
      <c r="AF216" s="97">
        <v>735</v>
      </c>
      <c r="AG216" s="59"/>
      <c r="AH216" s="59"/>
      <c r="AI216" s="59"/>
      <c r="AJ216" s="59"/>
      <c r="AK216" s="59"/>
      <c r="AL216" s="59"/>
    </row>
    <row r="217" spans="3:38" ht="15">
      <c r="C217" s="58" t="s">
        <v>41</v>
      </c>
      <c r="D217" s="67"/>
      <c r="E217" s="67"/>
      <c r="F217" s="67"/>
      <c r="G217" s="67"/>
      <c r="H217" s="67"/>
      <c r="I217" s="67"/>
      <c r="J217" s="67"/>
      <c r="K217" s="90"/>
      <c r="L217" s="90"/>
      <c r="M217" s="90"/>
      <c r="N217" s="90"/>
      <c r="O217" s="90"/>
      <c r="P217" s="90"/>
      <c r="Q217" s="90"/>
      <c r="R217" s="67"/>
      <c r="S217" s="67"/>
      <c r="T217" s="67"/>
      <c r="U217" s="67"/>
      <c r="V217" s="67"/>
      <c r="W217" s="67"/>
      <c r="X217" s="67"/>
      <c r="Y217" s="100"/>
      <c r="Z217" s="101"/>
      <c r="AA217" s="101"/>
      <c r="AB217" s="101"/>
      <c r="AC217" s="101"/>
      <c r="AD217" s="101"/>
      <c r="AE217" s="95">
        <v>158.7</v>
      </c>
      <c r="AF217" s="97">
        <v>145.6</v>
      </c>
      <c r="AG217" s="59"/>
      <c r="AH217" s="59"/>
      <c r="AI217" s="59"/>
      <c r="AJ217" s="59"/>
      <c r="AK217" s="59"/>
      <c r="AL217" s="59"/>
    </row>
    <row r="218" spans="3:38" ht="15">
      <c r="C218" s="58" t="s">
        <v>42</v>
      </c>
      <c r="D218" s="67"/>
      <c r="E218" s="67"/>
      <c r="F218" s="67"/>
      <c r="G218" s="67"/>
      <c r="H218" s="67"/>
      <c r="I218" s="67"/>
      <c r="J218" s="67"/>
      <c r="K218" s="90"/>
      <c r="L218" s="90"/>
      <c r="M218" s="90"/>
      <c r="N218" s="90"/>
      <c r="O218" s="90"/>
      <c r="P218" s="90"/>
      <c r="Q218" s="90"/>
      <c r="R218" s="67"/>
      <c r="S218" s="67"/>
      <c r="T218" s="67"/>
      <c r="U218" s="67"/>
      <c r="V218" s="67"/>
      <c r="W218" s="67"/>
      <c r="X218" s="67"/>
      <c r="Y218" s="100"/>
      <c r="Z218" s="101"/>
      <c r="AA218" s="101"/>
      <c r="AB218" s="101"/>
      <c r="AC218" s="101"/>
      <c r="AD218" s="101"/>
      <c r="AE218" s="95">
        <v>241.3</v>
      </c>
      <c r="AF218" s="97">
        <v>249.5</v>
      </c>
      <c r="AG218" s="59"/>
      <c r="AH218" s="59"/>
      <c r="AI218" s="59"/>
      <c r="AJ218" s="59"/>
      <c r="AK218" s="59"/>
      <c r="AL218" s="59"/>
    </row>
    <row r="219" spans="3:38" ht="15">
      <c r="C219" s="58" t="s">
        <v>43</v>
      </c>
      <c r="D219" s="67"/>
      <c r="E219" s="67"/>
      <c r="F219" s="67"/>
      <c r="G219" s="67"/>
      <c r="H219" s="67"/>
      <c r="I219" s="67"/>
      <c r="J219" s="67"/>
      <c r="K219" s="90"/>
      <c r="L219" s="90"/>
      <c r="M219" s="90"/>
      <c r="N219" s="90"/>
      <c r="O219" s="90"/>
      <c r="P219" s="90"/>
      <c r="Q219" s="90"/>
      <c r="R219" s="67"/>
      <c r="S219" s="67"/>
      <c r="T219" s="67"/>
      <c r="U219" s="67"/>
      <c r="V219" s="67"/>
      <c r="W219" s="67"/>
      <c r="X219" s="67"/>
      <c r="Y219" s="100"/>
      <c r="Z219" s="101"/>
      <c r="AA219" s="101"/>
      <c r="AB219" s="101"/>
      <c r="AC219" s="101"/>
      <c r="AD219" s="101"/>
      <c r="AE219" s="95">
        <v>-20.4</v>
      </c>
      <c r="AF219" s="97">
        <v>-21.3</v>
      </c>
      <c r="AG219" s="59"/>
      <c r="AH219" s="59"/>
      <c r="AI219" s="59"/>
      <c r="AJ219" s="59"/>
      <c r="AK219" s="59"/>
      <c r="AL219" s="59"/>
    </row>
    <row r="220" spans="3:38" ht="15">
      <c r="C220" s="58" t="s">
        <v>44</v>
      </c>
      <c r="D220" s="67"/>
      <c r="E220" s="67"/>
      <c r="F220" s="67"/>
      <c r="G220" s="67"/>
      <c r="H220" s="67"/>
      <c r="I220" s="67"/>
      <c r="J220" s="67"/>
      <c r="K220" s="90"/>
      <c r="L220" s="90"/>
      <c r="M220" s="90"/>
      <c r="N220" s="90"/>
      <c r="O220" s="90"/>
      <c r="P220" s="90"/>
      <c r="Q220" s="90"/>
      <c r="R220" s="67"/>
      <c r="S220" s="67"/>
      <c r="T220" s="67"/>
      <c r="U220" s="67"/>
      <c r="V220" s="67"/>
      <c r="W220" s="67"/>
      <c r="X220" s="67"/>
      <c r="Y220" s="100"/>
      <c r="Z220" s="101"/>
      <c r="AA220" s="101"/>
      <c r="AB220" s="101"/>
      <c r="AC220" s="101"/>
      <c r="AD220" s="101"/>
      <c r="AE220" s="95">
        <v>-123.8</v>
      </c>
      <c r="AF220" s="97">
        <v>-118.5</v>
      </c>
      <c r="AG220" s="59"/>
      <c r="AH220" s="59"/>
      <c r="AI220" s="59"/>
      <c r="AJ220" s="59"/>
      <c r="AK220" s="59"/>
      <c r="AL220" s="59"/>
    </row>
    <row r="221" spans="3:38" ht="15">
      <c r="C221" s="58" t="s">
        <v>45</v>
      </c>
      <c r="D221" s="67"/>
      <c r="E221" s="67"/>
      <c r="F221" s="67"/>
      <c r="G221" s="67"/>
      <c r="H221" s="67"/>
      <c r="I221" s="67"/>
      <c r="J221" s="67"/>
      <c r="K221" s="90"/>
      <c r="L221" s="90"/>
      <c r="M221" s="90"/>
      <c r="N221" s="90"/>
      <c r="O221" s="90"/>
      <c r="P221" s="90"/>
      <c r="Q221" s="90"/>
      <c r="R221" s="67"/>
      <c r="S221" s="67"/>
      <c r="T221" s="67"/>
      <c r="U221" s="67"/>
      <c r="V221" s="67"/>
      <c r="W221" s="67"/>
      <c r="X221" s="67"/>
      <c r="Y221" s="100"/>
      <c r="Z221" s="101"/>
      <c r="AA221" s="101"/>
      <c r="AB221" s="101"/>
      <c r="AC221" s="101"/>
      <c r="AD221" s="101"/>
      <c r="AE221" s="95">
        <v>0</v>
      </c>
      <c r="AF221" s="97">
        <v>0</v>
      </c>
      <c r="AG221" s="59"/>
      <c r="AH221" s="59"/>
      <c r="AI221" s="59"/>
      <c r="AJ221" s="59"/>
      <c r="AK221" s="59"/>
      <c r="AL221" s="59"/>
    </row>
    <row r="222" spans="3:38" ht="15">
      <c r="C222" s="65" t="s">
        <v>182</v>
      </c>
      <c r="D222" s="70"/>
      <c r="E222" s="70"/>
      <c r="F222" s="70"/>
      <c r="G222" s="70"/>
      <c r="H222" s="70"/>
      <c r="I222" s="70"/>
      <c r="J222" s="70"/>
      <c r="K222" s="93"/>
      <c r="L222" s="93"/>
      <c r="M222" s="93"/>
      <c r="N222" s="93"/>
      <c r="O222" s="93"/>
      <c r="P222" s="93"/>
      <c r="Q222" s="93"/>
      <c r="R222" s="70"/>
      <c r="S222" s="70"/>
      <c r="T222" s="70"/>
      <c r="U222" s="70"/>
      <c r="V222" s="70"/>
      <c r="W222" s="70"/>
      <c r="X222" s="70"/>
      <c r="Y222" s="102"/>
      <c r="Z222" s="105"/>
      <c r="AA222" s="105"/>
      <c r="AB222" s="105"/>
      <c r="AC222" s="105"/>
      <c r="AD222" s="105"/>
      <c r="AE222" s="94">
        <f>SUM(AE215:AE221)</f>
        <v>925.5</v>
      </c>
      <c r="AF222" s="98">
        <f>SUM(AF215:AF221)</f>
        <v>1011.2</v>
      </c>
      <c r="AG222" s="66"/>
      <c r="AH222" s="66"/>
      <c r="AI222" s="66"/>
      <c r="AJ222" s="66"/>
      <c r="AK222" s="66"/>
      <c r="AL222" s="66"/>
    </row>
    <row r="223" spans="4:38" ht="5" customHeight="1">
      <c r="D223" s="69"/>
      <c r="E223" s="69"/>
      <c r="F223" s="69"/>
      <c r="G223" s="69"/>
      <c r="H223" s="69"/>
      <c r="I223" s="69"/>
      <c r="J223" s="69"/>
      <c r="K223" s="92"/>
      <c r="L223" s="92"/>
      <c r="M223" s="92"/>
      <c r="N223" s="92"/>
      <c r="O223" s="92"/>
      <c r="P223" s="92"/>
      <c r="Q223" s="92"/>
      <c r="R223" s="69"/>
      <c r="S223" s="69"/>
      <c r="T223" s="69"/>
      <c r="U223" s="69"/>
      <c r="V223" s="69"/>
      <c r="W223" s="69"/>
      <c r="X223" s="69"/>
      <c r="Y223" s="104"/>
      <c r="Z223" s="104"/>
      <c r="AA223" s="104"/>
      <c r="AB223" s="104"/>
      <c r="AC223" s="104"/>
      <c r="AD223" s="104"/>
      <c r="AE223" s="64"/>
      <c r="AF223" s="63"/>
      <c r="AG223" s="63"/>
      <c r="AH223" s="63"/>
      <c r="AI223" s="63"/>
      <c r="AJ223" s="63"/>
      <c r="AK223" s="63"/>
      <c r="AL223" s="63"/>
    </row>
    <row r="224" spans="3:38" ht="15">
      <c r="C224" s="60" t="s">
        <v>46</v>
      </c>
      <c r="D224" s="68"/>
      <c r="E224" s="68"/>
      <c r="F224" s="68"/>
      <c r="G224" s="68"/>
      <c r="H224" s="68"/>
      <c r="I224" s="68"/>
      <c r="J224" s="68"/>
      <c r="K224" s="91"/>
      <c r="L224" s="91"/>
      <c r="M224" s="91"/>
      <c r="N224" s="91"/>
      <c r="O224" s="91"/>
      <c r="P224" s="91"/>
      <c r="Q224" s="91"/>
      <c r="R224" s="68"/>
      <c r="S224" s="68"/>
      <c r="T224" s="68"/>
      <c r="U224" s="68"/>
      <c r="V224" s="68"/>
      <c r="W224" s="68"/>
      <c r="X224" s="68"/>
      <c r="Y224" s="106"/>
      <c r="Z224" s="103"/>
      <c r="AA224" s="103"/>
      <c r="AB224" s="103"/>
      <c r="AC224" s="103"/>
      <c r="AD224" s="103"/>
      <c r="AE224" s="96">
        <v>228.3</v>
      </c>
      <c r="AF224" s="99">
        <v>232.2</v>
      </c>
      <c r="AG224" s="61"/>
      <c r="AH224" s="61"/>
      <c r="AI224" s="61"/>
      <c r="AJ224" s="61"/>
      <c r="AK224" s="61"/>
      <c r="AL224" s="61"/>
    </row>
    <row r="225" spans="3:38" ht="15">
      <c r="C225" s="58" t="s">
        <v>185</v>
      </c>
      <c r="D225" s="67"/>
      <c r="E225" s="67"/>
      <c r="F225" s="67"/>
      <c r="G225" s="67"/>
      <c r="H225" s="67"/>
      <c r="I225" s="67"/>
      <c r="J225" s="67"/>
      <c r="K225" s="90"/>
      <c r="L225" s="90"/>
      <c r="M225" s="90"/>
      <c r="N225" s="90"/>
      <c r="O225" s="90"/>
      <c r="P225" s="90"/>
      <c r="Q225" s="90"/>
      <c r="R225" s="67"/>
      <c r="S225" s="67"/>
      <c r="T225" s="67"/>
      <c r="U225" s="67"/>
      <c r="V225" s="67"/>
      <c r="W225" s="67"/>
      <c r="X225" s="67"/>
      <c r="Y225" s="100"/>
      <c r="Z225" s="101"/>
      <c r="AA225" s="101"/>
      <c r="AB225" s="101"/>
      <c r="AC225" s="101"/>
      <c r="AD225" s="101"/>
      <c r="AE225" s="95">
        <v>755.5999999999999</v>
      </c>
      <c r="AF225" s="97">
        <v>799.6</v>
      </c>
      <c r="AG225" s="59"/>
      <c r="AH225" s="59"/>
      <c r="AI225" s="59"/>
      <c r="AJ225" s="59"/>
      <c r="AK225" s="59"/>
      <c r="AL225" s="59"/>
    </row>
    <row r="226" spans="3:38" ht="15">
      <c r="C226" s="58" t="s">
        <v>183</v>
      </c>
      <c r="D226" s="67"/>
      <c r="E226" s="67"/>
      <c r="F226" s="67"/>
      <c r="G226" s="67"/>
      <c r="H226" s="67"/>
      <c r="I226" s="67"/>
      <c r="J226" s="67"/>
      <c r="K226" s="90"/>
      <c r="L226" s="90"/>
      <c r="M226" s="90"/>
      <c r="N226" s="90"/>
      <c r="O226" s="90"/>
      <c r="P226" s="90"/>
      <c r="Q226" s="90"/>
      <c r="R226" s="67"/>
      <c r="S226" s="67"/>
      <c r="T226" s="67"/>
      <c r="U226" s="67"/>
      <c r="V226" s="67"/>
      <c r="W226" s="67"/>
      <c r="X226" s="67"/>
      <c r="Y226" s="100"/>
      <c r="Z226" s="101"/>
      <c r="AA226" s="101"/>
      <c r="AB226" s="101"/>
      <c r="AC226" s="101"/>
      <c r="AD226" s="101"/>
      <c r="AE226" s="95">
        <v>-58.4</v>
      </c>
      <c r="AF226" s="97">
        <v>-20.6</v>
      </c>
      <c r="AG226" s="59"/>
      <c r="AH226" s="59"/>
      <c r="AI226" s="59"/>
      <c r="AJ226" s="59"/>
      <c r="AK226" s="59"/>
      <c r="AL226" s="59"/>
    </row>
    <row r="227" spans="3:38" ht="15">
      <c r="C227" s="60" t="s">
        <v>47</v>
      </c>
      <c r="D227" s="68"/>
      <c r="E227" s="68"/>
      <c r="F227" s="68"/>
      <c r="G227" s="68"/>
      <c r="H227" s="68"/>
      <c r="I227" s="68"/>
      <c r="J227" s="68"/>
      <c r="K227" s="91"/>
      <c r="L227" s="91"/>
      <c r="M227" s="91"/>
      <c r="N227" s="91"/>
      <c r="O227" s="91"/>
      <c r="P227" s="91"/>
      <c r="Q227" s="91"/>
      <c r="R227" s="68"/>
      <c r="S227" s="68"/>
      <c r="T227" s="68"/>
      <c r="U227" s="68"/>
      <c r="V227" s="68"/>
      <c r="W227" s="68"/>
      <c r="X227" s="68"/>
      <c r="Y227" s="102"/>
      <c r="Z227" s="103"/>
      <c r="AA227" s="103"/>
      <c r="AB227" s="103"/>
      <c r="AC227" s="103"/>
      <c r="AD227" s="103"/>
      <c r="AE227" s="94">
        <f>AE225+AE226</f>
        <v>697.1999999999999</v>
      </c>
      <c r="AF227" s="98">
        <f>AF225+AF226</f>
        <v>779</v>
      </c>
      <c r="AG227" s="61"/>
      <c r="AH227" s="61"/>
      <c r="AI227" s="61"/>
      <c r="AJ227" s="61"/>
      <c r="AK227" s="61"/>
      <c r="AL227" s="61"/>
    </row>
    <row r="228" spans="3:38" ht="15">
      <c r="C228" s="60" t="s">
        <v>184</v>
      </c>
      <c r="D228" s="68"/>
      <c r="E228" s="68"/>
      <c r="F228" s="68"/>
      <c r="G228" s="68"/>
      <c r="H228" s="68"/>
      <c r="I228" s="68"/>
      <c r="J228" s="68"/>
      <c r="K228" s="91"/>
      <c r="L228" s="91"/>
      <c r="M228" s="91"/>
      <c r="N228" s="91"/>
      <c r="O228" s="91"/>
      <c r="P228" s="91"/>
      <c r="Q228" s="91"/>
      <c r="R228" s="68"/>
      <c r="S228" s="68"/>
      <c r="T228" s="68"/>
      <c r="U228" s="68"/>
      <c r="V228" s="68"/>
      <c r="W228" s="68"/>
      <c r="X228" s="68"/>
      <c r="Y228" s="102"/>
      <c r="Z228" s="103"/>
      <c r="AA228" s="103"/>
      <c r="AB228" s="103"/>
      <c r="AC228" s="103"/>
      <c r="AD228" s="103"/>
      <c r="AE228" s="94">
        <f>AE224+AE227</f>
        <v>925.5</v>
      </c>
      <c r="AF228" s="98">
        <f>AF224+AF227</f>
        <v>1011.2</v>
      </c>
      <c r="AG228" s="61"/>
      <c r="AH228" s="61"/>
      <c r="AI228" s="61"/>
      <c r="AJ228" s="61"/>
      <c r="AK228" s="61"/>
      <c r="AL228" s="61"/>
    </row>
    <row r="229" spans="4:10" ht="5" customHeight="1">
      <c r="D229" s="1"/>
      <c r="E229" s="1"/>
      <c r="F229" s="1"/>
      <c r="G229" s="1"/>
      <c r="H229" s="1"/>
      <c r="I229" s="1"/>
      <c r="J229" s="1"/>
    </row>
    <row r="230" spans="3:13" ht="26.5" customHeight="1">
      <c r="C230" s="324" t="s">
        <v>198</v>
      </c>
      <c r="D230" s="324"/>
      <c r="E230" s="324"/>
      <c r="F230" s="324"/>
      <c r="G230" s="324"/>
      <c r="H230" s="324"/>
      <c r="I230" s="324"/>
      <c r="J230" s="324"/>
      <c r="K230" s="324"/>
      <c r="L230" s="324"/>
      <c r="M230" s="324"/>
    </row>
    <row r="231" ht="15">
      <c r="D231" s="58"/>
    </row>
    <row r="232" ht="15">
      <c r="D232" s="58"/>
    </row>
    <row r="233" spans="1:38" s="109" customFormat="1" ht="20" customHeight="1" thickBot="1">
      <c r="A233" s="107"/>
      <c r="B233" s="108"/>
      <c r="C233" s="285" t="s">
        <v>231</v>
      </c>
      <c r="D233" s="325">
        <v>2018</v>
      </c>
      <c r="E233" s="326"/>
      <c r="F233" s="326"/>
      <c r="G233" s="326"/>
      <c r="H233" s="326"/>
      <c r="I233" s="326"/>
      <c r="J233" s="327"/>
      <c r="K233" s="320">
        <v>2019</v>
      </c>
      <c r="L233" s="321"/>
      <c r="M233" s="321"/>
      <c r="N233" s="321"/>
      <c r="O233" s="321"/>
      <c r="P233" s="321"/>
      <c r="Q233" s="322"/>
      <c r="R233" s="317">
        <v>2020</v>
      </c>
      <c r="S233" s="318"/>
      <c r="T233" s="318"/>
      <c r="U233" s="318"/>
      <c r="V233" s="318"/>
      <c r="W233" s="318"/>
      <c r="X233" s="319"/>
      <c r="Y233" s="320">
        <v>2021</v>
      </c>
      <c r="Z233" s="321"/>
      <c r="AA233" s="321"/>
      <c r="AB233" s="321"/>
      <c r="AC233" s="321"/>
      <c r="AD233" s="321"/>
      <c r="AE233" s="322"/>
      <c r="AF233" s="325">
        <v>2022</v>
      </c>
      <c r="AG233" s="326"/>
      <c r="AH233" s="326"/>
      <c r="AI233" s="326"/>
      <c r="AJ233" s="326"/>
      <c r="AK233" s="326"/>
      <c r="AL233" s="327"/>
    </row>
    <row r="234" spans="1:38" s="115" customFormat="1" ht="15" customHeight="1" thickBot="1">
      <c r="A234" s="110"/>
      <c r="B234" s="111"/>
      <c r="C234" s="112" t="s">
        <v>151</v>
      </c>
      <c r="D234" s="113" t="s">
        <v>225</v>
      </c>
      <c r="E234" s="114"/>
      <c r="F234" s="114" t="s">
        <v>226</v>
      </c>
      <c r="G234" s="39"/>
      <c r="H234" s="114" t="s">
        <v>227</v>
      </c>
      <c r="I234" s="39"/>
      <c r="J234" s="114" t="s">
        <v>228</v>
      </c>
      <c r="K234" s="88" t="s">
        <v>225</v>
      </c>
      <c r="L234" s="89"/>
      <c r="M234" s="89" t="s">
        <v>226</v>
      </c>
      <c r="N234" s="41"/>
      <c r="O234" s="89" t="s">
        <v>227</v>
      </c>
      <c r="P234" s="41"/>
      <c r="Q234" s="89" t="s">
        <v>228</v>
      </c>
      <c r="R234" s="87" t="s">
        <v>225</v>
      </c>
      <c r="S234" s="86"/>
      <c r="T234" s="86" t="s">
        <v>226</v>
      </c>
      <c r="U234" s="17"/>
      <c r="V234" s="86" t="s">
        <v>227</v>
      </c>
      <c r="W234" s="17"/>
      <c r="X234" s="86" t="s">
        <v>228</v>
      </c>
      <c r="Y234" s="88" t="s">
        <v>225</v>
      </c>
      <c r="Z234" s="89"/>
      <c r="AA234" s="89" t="s">
        <v>226</v>
      </c>
      <c r="AB234" s="41"/>
      <c r="AC234" s="89" t="s">
        <v>227</v>
      </c>
      <c r="AD234" s="41"/>
      <c r="AE234" s="89" t="s">
        <v>228</v>
      </c>
      <c r="AF234" s="113" t="s">
        <v>225</v>
      </c>
      <c r="AG234" s="114"/>
      <c r="AH234" s="114" t="s">
        <v>226</v>
      </c>
      <c r="AI234" s="39"/>
      <c r="AJ234" s="114" t="s">
        <v>227</v>
      </c>
      <c r="AK234" s="39"/>
      <c r="AL234" s="114" t="s">
        <v>228</v>
      </c>
    </row>
    <row r="235" spans="1:31" s="118" customFormat="1" ht="5" customHeight="1">
      <c r="A235" s="116"/>
      <c r="B235" s="110"/>
      <c r="C235" s="117"/>
      <c r="K235" s="55"/>
      <c r="L235" s="55"/>
      <c r="M235" s="55"/>
      <c r="N235" s="55"/>
      <c r="O235" s="55"/>
      <c r="P235" s="55"/>
      <c r="Q235" s="55"/>
      <c r="R235" s="1"/>
      <c r="S235" s="1"/>
      <c r="T235" s="1"/>
      <c r="U235" s="1"/>
      <c r="V235" s="1"/>
      <c r="W235" s="1"/>
      <c r="X235" s="1"/>
      <c r="Y235" s="55"/>
      <c r="Z235" s="55"/>
      <c r="AA235" s="55"/>
      <c r="AB235" s="55"/>
      <c r="AC235" s="55"/>
      <c r="AD235" s="55"/>
      <c r="AE235" s="55"/>
    </row>
    <row r="236" spans="1:38" s="115" customFormat="1" ht="14.5" customHeight="1">
      <c r="A236" s="119"/>
      <c r="B236" s="120"/>
      <c r="C236" s="58" t="s">
        <v>48</v>
      </c>
      <c r="D236" s="67"/>
      <c r="E236" s="67"/>
      <c r="F236" s="67"/>
      <c r="G236" s="67"/>
      <c r="H236" s="67"/>
      <c r="I236" s="67"/>
      <c r="J236" s="124">
        <v>-116.9</v>
      </c>
      <c r="K236" s="90"/>
      <c r="L236" s="90"/>
      <c r="M236" s="90"/>
      <c r="N236" s="90"/>
      <c r="O236" s="90"/>
      <c r="P236" s="90"/>
      <c r="Q236" s="125">
        <v>-156.4</v>
      </c>
      <c r="R236" s="126">
        <v>-180.1</v>
      </c>
      <c r="S236" s="126"/>
      <c r="T236" s="126">
        <v>-165</v>
      </c>
      <c r="U236" s="126"/>
      <c r="V236" s="126">
        <v>-84.7</v>
      </c>
      <c r="W236" s="126"/>
      <c r="X236" s="126">
        <v>-126.1</v>
      </c>
      <c r="Y236" s="125">
        <v>-322.5</v>
      </c>
      <c r="Z236" s="125"/>
      <c r="AA236" s="125">
        <v>-251.1</v>
      </c>
      <c r="AB236" s="125"/>
      <c r="AC236" s="125">
        <v>-240.3</v>
      </c>
      <c r="AD236" s="125"/>
      <c r="AE236" s="127">
        <v>-293.40000000000003</v>
      </c>
      <c r="AF236" s="128">
        <v>-247.79999999999998</v>
      </c>
      <c r="AG236" s="128"/>
      <c r="AH236" s="128"/>
      <c r="AI236" s="128"/>
      <c r="AJ236" s="128"/>
      <c r="AK236" s="128"/>
      <c r="AL236" s="128"/>
    </row>
    <row r="237" spans="3:38" ht="15">
      <c r="C237" s="58" t="s">
        <v>49</v>
      </c>
      <c r="D237" s="67"/>
      <c r="E237" s="67"/>
      <c r="F237" s="67"/>
      <c r="G237" s="67"/>
      <c r="H237" s="67"/>
      <c r="I237" s="67"/>
      <c r="J237" s="124">
        <v>-45.3</v>
      </c>
      <c r="K237" s="90"/>
      <c r="L237" s="90"/>
      <c r="M237" s="90"/>
      <c r="N237" s="90"/>
      <c r="O237" s="90"/>
      <c r="P237" s="90"/>
      <c r="Q237" s="125">
        <v>-49.3</v>
      </c>
      <c r="R237" s="126">
        <v>-49.4</v>
      </c>
      <c r="S237" s="126"/>
      <c r="T237" s="126">
        <v>-49.8</v>
      </c>
      <c r="U237" s="126"/>
      <c r="V237" s="126">
        <v>-0.4</v>
      </c>
      <c r="W237" s="126"/>
      <c r="X237" s="126"/>
      <c r="Y237" s="125">
        <v>-0.5</v>
      </c>
      <c r="Z237" s="125"/>
      <c r="AA237" s="125"/>
      <c r="AB237" s="125"/>
      <c r="AC237" s="125"/>
      <c r="AD237" s="125"/>
      <c r="AE237" s="125"/>
      <c r="AF237" s="126"/>
      <c r="AG237" s="126"/>
      <c r="AH237" s="126"/>
      <c r="AI237" s="126"/>
      <c r="AJ237" s="126"/>
      <c r="AK237" s="126"/>
      <c r="AL237" s="126"/>
    </row>
    <row r="238" spans="3:38" ht="15">
      <c r="C238" s="58" t="s">
        <v>50</v>
      </c>
      <c r="D238" s="67"/>
      <c r="E238" s="67"/>
      <c r="F238" s="67"/>
      <c r="G238" s="67"/>
      <c r="H238" s="67"/>
      <c r="I238" s="67"/>
      <c r="J238" s="124">
        <v>33.7</v>
      </c>
      <c r="K238" s="90"/>
      <c r="L238" s="90"/>
      <c r="M238" s="90"/>
      <c r="N238" s="90"/>
      <c r="O238" s="90"/>
      <c r="P238" s="90"/>
      <c r="Q238" s="125">
        <v>94.3</v>
      </c>
      <c r="R238" s="126">
        <v>100.3</v>
      </c>
      <c r="S238" s="126"/>
      <c r="T238" s="126">
        <v>98.8</v>
      </c>
      <c r="U238" s="126"/>
      <c r="V238" s="126">
        <v>40.4</v>
      </c>
      <c r="W238" s="126"/>
      <c r="X238" s="126">
        <v>101.2</v>
      </c>
      <c r="Y238" s="125">
        <v>771.6</v>
      </c>
      <c r="Z238" s="125"/>
      <c r="AA238" s="125">
        <v>791.4</v>
      </c>
      <c r="AB238" s="125"/>
      <c r="AC238" s="125">
        <v>781.6</v>
      </c>
      <c r="AD238" s="125"/>
      <c r="AE238" s="127">
        <v>201.1</v>
      </c>
      <c r="AF238" s="128">
        <v>168.9</v>
      </c>
      <c r="AG238" s="128"/>
      <c r="AH238" s="128"/>
      <c r="AI238" s="128"/>
      <c r="AJ238" s="128"/>
      <c r="AK238" s="128"/>
      <c r="AL238" s="128"/>
    </row>
    <row r="239" spans="3:38" ht="15">
      <c r="C239" s="60" t="s">
        <v>232</v>
      </c>
      <c r="D239" s="68"/>
      <c r="E239" s="68"/>
      <c r="F239" s="68"/>
      <c r="G239" s="68"/>
      <c r="H239" s="68"/>
      <c r="I239" s="68"/>
      <c r="J239" s="123">
        <f>SUM(J236:J238)</f>
        <v>-128.5</v>
      </c>
      <c r="K239" s="91"/>
      <c r="L239" s="91"/>
      <c r="M239" s="91"/>
      <c r="N239" s="91"/>
      <c r="O239" s="91"/>
      <c r="P239" s="91"/>
      <c r="Q239" s="62">
        <f>SUM(Q236:Q238)</f>
        <v>-111.39999999999999</v>
      </c>
      <c r="R239" s="61">
        <f aca="true" t="shared" si="357" ref="R239:AC239">SUM(R236:R238)</f>
        <v>-129.2</v>
      </c>
      <c r="S239" s="61"/>
      <c r="T239" s="61">
        <f t="shared" si="357"/>
        <v>-116.00000000000001</v>
      </c>
      <c r="U239" s="61"/>
      <c r="V239" s="61">
        <f t="shared" si="357"/>
        <v>-44.70000000000001</v>
      </c>
      <c r="W239" s="61"/>
      <c r="X239" s="61">
        <f t="shared" si="357"/>
        <v>-24.89999999999999</v>
      </c>
      <c r="Y239" s="62">
        <f t="shared" si="357"/>
        <v>448.6</v>
      </c>
      <c r="Z239" s="62"/>
      <c r="AA239" s="62">
        <f t="shared" si="357"/>
        <v>540.3</v>
      </c>
      <c r="AB239" s="62"/>
      <c r="AC239" s="62">
        <f t="shared" si="357"/>
        <v>541.3</v>
      </c>
      <c r="AD239" s="62"/>
      <c r="AE239" s="62">
        <f aca="true" t="shared" si="358" ref="AE239:AF239">SUM(AE236:AE238)</f>
        <v>-92.30000000000004</v>
      </c>
      <c r="AF239" s="61">
        <f t="shared" si="358"/>
        <v>-78.89999999999998</v>
      </c>
      <c r="AG239" s="61"/>
      <c r="AH239" s="61"/>
      <c r="AI239" s="61"/>
      <c r="AJ239" s="61"/>
      <c r="AK239" s="61"/>
      <c r="AL239" s="61"/>
    </row>
    <row r="240" spans="3:38" ht="15">
      <c r="C240" s="58" t="s">
        <v>51</v>
      </c>
      <c r="D240" s="67"/>
      <c r="E240" s="67"/>
      <c r="F240" s="67"/>
      <c r="G240" s="67"/>
      <c r="H240" s="67"/>
      <c r="I240" s="67"/>
      <c r="J240" s="124">
        <v>136</v>
      </c>
      <c r="K240" s="90"/>
      <c r="L240" s="90"/>
      <c r="M240" s="90"/>
      <c r="N240" s="90"/>
      <c r="O240" s="90"/>
      <c r="P240" s="90"/>
      <c r="Q240" s="125">
        <v>71.5</v>
      </c>
      <c r="R240" s="126">
        <v>82.7</v>
      </c>
      <c r="S240" s="126"/>
      <c r="T240" s="126">
        <v>85.7</v>
      </c>
      <c r="U240" s="126"/>
      <c r="V240" s="126">
        <v>85.2</v>
      </c>
      <c r="W240" s="126"/>
      <c r="X240" s="126">
        <v>68.7</v>
      </c>
      <c r="Y240" s="125">
        <v>304.8</v>
      </c>
      <c r="Z240" s="125"/>
      <c r="AA240" s="125">
        <v>236.5</v>
      </c>
      <c r="AB240" s="125"/>
      <c r="AC240" s="125">
        <v>235.2</v>
      </c>
      <c r="AD240" s="125"/>
      <c r="AE240" s="125">
        <v>847.9</v>
      </c>
      <c r="AF240" s="126">
        <v>878.5</v>
      </c>
      <c r="AG240" s="126"/>
      <c r="AH240" s="126"/>
      <c r="AI240" s="126"/>
      <c r="AJ240" s="126"/>
      <c r="AK240" s="126"/>
      <c r="AL240" s="126"/>
    </row>
    <row r="241" spans="3:38" ht="15">
      <c r="C241" s="60" t="s">
        <v>233</v>
      </c>
      <c r="D241" s="68"/>
      <c r="E241" s="68"/>
      <c r="F241" s="68"/>
      <c r="G241" s="68"/>
      <c r="H241" s="68"/>
      <c r="I241" s="68"/>
      <c r="J241" s="123">
        <f>J239+J240</f>
        <v>7.5</v>
      </c>
      <c r="K241" s="91"/>
      <c r="L241" s="91"/>
      <c r="M241" s="91"/>
      <c r="N241" s="91"/>
      <c r="O241" s="91"/>
      <c r="P241" s="91"/>
      <c r="Q241" s="62">
        <f>Q239+Q240</f>
        <v>-39.89999999999999</v>
      </c>
      <c r="R241" s="61">
        <f aca="true" t="shared" si="359" ref="R241:AC241">R239+R240</f>
        <v>-46.499999999999986</v>
      </c>
      <c r="S241" s="61"/>
      <c r="T241" s="61">
        <f t="shared" si="359"/>
        <v>-30.30000000000001</v>
      </c>
      <c r="U241" s="61"/>
      <c r="V241" s="61">
        <f t="shared" si="359"/>
        <v>40.49999999999999</v>
      </c>
      <c r="W241" s="61"/>
      <c r="X241" s="61">
        <f t="shared" si="359"/>
        <v>43.80000000000001</v>
      </c>
      <c r="Y241" s="62">
        <f t="shared" si="359"/>
        <v>753.4000000000001</v>
      </c>
      <c r="Z241" s="62"/>
      <c r="AA241" s="62">
        <f t="shared" si="359"/>
        <v>776.8</v>
      </c>
      <c r="AB241" s="62"/>
      <c r="AC241" s="62">
        <f t="shared" si="359"/>
        <v>776.5</v>
      </c>
      <c r="AD241" s="62"/>
      <c r="AE241" s="62">
        <f aca="true" t="shared" si="360" ref="AE241:AF241">AE239+AE240</f>
        <v>755.5999999999999</v>
      </c>
      <c r="AF241" s="61">
        <f t="shared" si="360"/>
        <v>799.6</v>
      </c>
      <c r="AG241" s="61"/>
      <c r="AH241" s="61"/>
      <c r="AI241" s="61"/>
      <c r="AJ241" s="61"/>
      <c r="AK241" s="61"/>
      <c r="AL241" s="61"/>
    </row>
    <row r="242" spans="3:38" ht="15">
      <c r="C242" s="58" t="s">
        <v>234</v>
      </c>
      <c r="D242" s="67"/>
      <c r="E242" s="67"/>
      <c r="F242" s="67"/>
      <c r="G242" s="67"/>
      <c r="H242" s="67"/>
      <c r="I242" s="67"/>
      <c r="J242" s="124">
        <v>15</v>
      </c>
      <c r="K242" s="90"/>
      <c r="L242" s="90"/>
      <c r="M242" s="90"/>
      <c r="N242" s="90"/>
      <c r="O242" s="90"/>
      <c r="P242" s="90"/>
      <c r="Q242" s="125">
        <v>-67.5</v>
      </c>
      <c r="R242" s="126">
        <v>-69.9</v>
      </c>
      <c r="S242" s="126"/>
      <c r="T242" s="126">
        <v>-57.8</v>
      </c>
      <c r="U242" s="126"/>
      <c r="V242" s="126">
        <v>-51.3</v>
      </c>
      <c r="W242" s="126"/>
      <c r="X242" s="126">
        <v>38</v>
      </c>
      <c r="Y242" s="125">
        <v>-35.2</v>
      </c>
      <c r="Z242" s="125"/>
      <c r="AA242" s="125">
        <v>-57.2</v>
      </c>
      <c r="AB242" s="125"/>
      <c r="AC242" s="125">
        <v>-42.1</v>
      </c>
      <c r="AD242" s="125"/>
      <c r="AE242" s="127">
        <v>-58.4</v>
      </c>
      <c r="AF242" s="128">
        <v>-20.6</v>
      </c>
      <c r="AG242" s="128"/>
      <c r="AH242" s="128"/>
      <c r="AI242" s="128"/>
      <c r="AJ242" s="128"/>
      <c r="AK242" s="128"/>
      <c r="AL242" s="128"/>
    </row>
    <row r="243" spans="3:38" ht="15">
      <c r="C243" s="60" t="s">
        <v>52</v>
      </c>
      <c r="D243" s="68"/>
      <c r="E243" s="68"/>
      <c r="F243" s="68"/>
      <c r="G243" s="68"/>
      <c r="H243" s="68"/>
      <c r="I243" s="68"/>
      <c r="J243" s="123">
        <f>J241+J242</f>
        <v>22.5</v>
      </c>
      <c r="K243" s="91"/>
      <c r="L243" s="91"/>
      <c r="M243" s="91"/>
      <c r="N243" s="91"/>
      <c r="O243" s="91"/>
      <c r="P243" s="91"/>
      <c r="Q243" s="62">
        <f>Q241+Q242</f>
        <v>-107.39999999999999</v>
      </c>
      <c r="R243" s="61">
        <f aca="true" t="shared" si="361" ref="R243:AC243">R241+R242</f>
        <v>-116.39999999999999</v>
      </c>
      <c r="S243" s="61"/>
      <c r="T243" s="61">
        <f t="shared" si="361"/>
        <v>-88.10000000000001</v>
      </c>
      <c r="U243" s="61"/>
      <c r="V243" s="61">
        <f t="shared" si="361"/>
        <v>-10.800000000000004</v>
      </c>
      <c r="W243" s="61"/>
      <c r="X243" s="61">
        <f t="shared" si="361"/>
        <v>81.80000000000001</v>
      </c>
      <c r="Y243" s="62">
        <f t="shared" si="361"/>
        <v>718.2</v>
      </c>
      <c r="Z243" s="62"/>
      <c r="AA243" s="62">
        <f t="shared" si="361"/>
        <v>719.5999999999999</v>
      </c>
      <c r="AB243" s="62"/>
      <c r="AC243" s="62">
        <f t="shared" si="361"/>
        <v>734.4</v>
      </c>
      <c r="AD243" s="62"/>
      <c r="AE243" s="62">
        <f aca="true" t="shared" si="362" ref="AE243:AF243">AE241+AE242</f>
        <v>697.1999999999999</v>
      </c>
      <c r="AF243" s="61">
        <f t="shared" si="362"/>
        <v>779</v>
      </c>
      <c r="AG243" s="61"/>
      <c r="AH243" s="61"/>
      <c r="AI243" s="61"/>
      <c r="AJ243" s="61"/>
      <c r="AK243" s="61"/>
      <c r="AL243" s="61"/>
    </row>
    <row r="246" spans="1:38" s="109" customFormat="1" ht="20" customHeight="1" thickBot="1">
      <c r="A246" s="107"/>
      <c r="B246" s="108"/>
      <c r="C246" s="285" t="s">
        <v>235</v>
      </c>
      <c r="D246" s="325">
        <v>2018</v>
      </c>
      <c r="E246" s="326"/>
      <c r="F246" s="326"/>
      <c r="G246" s="326"/>
      <c r="H246" s="326"/>
      <c r="I246" s="326"/>
      <c r="J246" s="327"/>
      <c r="K246" s="320">
        <v>2019</v>
      </c>
      <c r="L246" s="321"/>
      <c r="M246" s="321"/>
      <c r="N246" s="321"/>
      <c r="O246" s="321"/>
      <c r="P246" s="321"/>
      <c r="Q246" s="322"/>
      <c r="R246" s="317">
        <v>2020</v>
      </c>
      <c r="S246" s="318"/>
      <c r="T246" s="318"/>
      <c r="U246" s="318"/>
      <c r="V246" s="318"/>
      <c r="W246" s="318"/>
      <c r="X246" s="319"/>
      <c r="Y246" s="320">
        <v>2021</v>
      </c>
      <c r="Z246" s="321"/>
      <c r="AA246" s="321"/>
      <c r="AB246" s="321"/>
      <c r="AC246" s="321"/>
      <c r="AD246" s="321"/>
      <c r="AE246" s="322"/>
      <c r="AF246" s="325">
        <v>2022</v>
      </c>
      <c r="AG246" s="326"/>
      <c r="AH246" s="326"/>
      <c r="AI246" s="326"/>
      <c r="AJ246" s="326"/>
      <c r="AK246" s="326"/>
      <c r="AL246" s="327"/>
    </row>
    <row r="247" spans="1:38" s="115" customFormat="1" ht="15" customHeight="1" thickBot="1">
      <c r="A247" s="110"/>
      <c r="B247" s="111"/>
      <c r="C247" s="112" t="s">
        <v>151</v>
      </c>
      <c r="D247" s="113" t="s">
        <v>225</v>
      </c>
      <c r="E247" s="114"/>
      <c r="F247" s="114" t="s">
        <v>226</v>
      </c>
      <c r="G247" s="39"/>
      <c r="H247" s="114" t="s">
        <v>227</v>
      </c>
      <c r="I247" s="39"/>
      <c r="J247" s="114" t="s">
        <v>228</v>
      </c>
      <c r="K247" s="88" t="s">
        <v>225</v>
      </c>
      <c r="L247" s="89"/>
      <c r="M247" s="89" t="s">
        <v>226</v>
      </c>
      <c r="N247" s="41"/>
      <c r="O247" s="89" t="s">
        <v>227</v>
      </c>
      <c r="P247" s="41"/>
      <c r="Q247" s="89" t="s">
        <v>228</v>
      </c>
      <c r="R247" s="87" t="s">
        <v>225</v>
      </c>
      <c r="S247" s="86"/>
      <c r="T247" s="86" t="s">
        <v>226</v>
      </c>
      <c r="U247" s="17"/>
      <c r="V247" s="86" t="s">
        <v>227</v>
      </c>
      <c r="W247" s="17"/>
      <c r="X247" s="86" t="s">
        <v>228</v>
      </c>
      <c r="Y247" s="88" t="s">
        <v>225</v>
      </c>
      <c r="Z247" s="89"/>
      <c r="AA247" s="89" t="s">
        <v>226</v>
      </c>
      <c r="AB247" s="41"/>
      <c r="AC247" s="89" t="s">
        <v>227</v>
      </c>
      <c r="AD247" s="41"/>
      <c r="AE247" s="89" t="s">
        <v>228</v>
      </c>
      <c r="AF247" s="113" t="s">
        <v>225</v>
      </c>
      <c r="AG247" s="114"/>
      <c r="AH247" s="114" t="s">
        <v>226</v>
      </c>
      <c r="AI247" s="39"/>
      <c r="AJ247" s="114" t="s">
        <v>227</v>
      </c>
      <c r="AK247" s="39"/>
      <c r="AL247" s="114" t="s">
        <v>228</v>
      </c>
    </row>
    <row r="248" spans="1:31" s="118" customFormat="1" ht="5" customHeight="1">
      <c r="A248" s="116"/>
      <c r="B248" s="110"/>
      <c r="C248" s="117"/>
      <c r="K248" s="55"/>
      <c r="L248" s="55"/>
      <c r="M248" s="55"/>
      <c r="N248" s="55"/>
      <c r="O248" s="55"/>
      <c r="P248" s="55"/>
      <c r="Q248" s="55"/>
      <c r="R248" s="1"/>
      <c r="S248" s="1"/>
      <c r="T248" s="1"/>
      <c r="U248" s="1"/>
      <c r="V248" s="1"/>
      <c r="W248" s="1"/>
      <c r="X248" s="1"/>
      <c r="Y248" s="55"/>
      <c r="Z248" s="55"/>
      <c r="AA248" s="55"/>
      <c r="AB248" s="55"/>
      <c r="AC248" s="55"/>
      <c r="AD248" s="55"/>
      <c r="AE248" s="55"/>
    </row>
    <row r="249" spans="1:38" s="115" customFormat="1" ht="14.5" customHeight="1">
      <c r="A249" s="119"/>
      <c r="B249" s="120"/>
      <c r="C249" s="133" t="s">
        <v>236</v>
      </c>
      <c r="D249" s="68"/>
      <c r="E249" s="68"/>
      <c r="F249" s="68"/>
      <c r="G249" s="68"/>
      <c r="H249" s="68"/>
      <c r="I249" s="68"/>
      <c r="J249" s="137">
        <v>80.8</v>
      </c>
      <c r="K249" s="62">
        <f>J273</f>
        <v>7.499999999999986</v>
      </c>
      <c r="L249" s="62"/>
      <c r="M249" s="62">
        <f>J273</f>
        <v>7.499999999999986</v>
      </c>
      <c r="N249" s="62"/>
      <c r="O249" s="62">
        <f>J273</f>
        <v>7.499999999999986</v>
      </c>
      <c r="P249" s="62"/>
      <c r="Q249" s="62">
        <f>J273</f>
        <v>7.499999999999986</v>
      </c>
      <c r="R249" s="123">
        <f>Q273</f>
        <v>-39.9</v>
      </c>
      <c r="S249" s="123"/>
      <c r="T249" s="123">
        <f>Q273</f>
        <v>-39.9</v>
      </c>
      <c r="U249" s="123"/>
      <c r="V249" s="123">
        <f>Q273</f>
        <v>-39.9</v>
      </c>
      <c r="W249" s="123"/>
      <c r="X249" s="123">
        <f>Q273</f>
        <v>-39.9</v>
      </c>
      <c r="Y249" s="62">
        <f>X273</f>
        <v>43.79999999999999</v>
      </c>
      <c r="Z249" s="62"/>
      <c r="AA249" s="62">
        <f>X273</f>
        <v>43.79999999999999</v>
      </c>
      <c r="AB249" s="62"/>
      <c r="AC249" s="62">
        <f>X273</f>
        <v>43.79999999999999</v>
      </c>
      <c r="AD249" s="62"/>
      <c r="AE249" s="62">
        <f>X273</f>
        <v>43.79999999999999</v>
      </c>
      <c r="AF249" s="123">
        <f>AE241</f>
        <v>755.5999999999999</v>
      </c>
      <c r="AG249" s="123"/>
      <c r="AH249" s="123"/>
      <c r="AI249" s="123"/>
      <c r="AJ249" s="123"/>
      <c r="AK249" s="123"/>
      <c r="AL249" s="123"/>
    </row>
    <row r="250" spans="1:31" s="118" customFormat="1" ht="5" customHeight="1">
      <c r="A250" s="116"/>
      <c r="B250" s="110"/>
      <c r="C250" s="117"/>
      <c r="D250" s="134"/>
      <c r="E250" s="134"/>
      <c r="F250" s="134"/>
      <c r="G250" s="134"/>
      <c r="H250" s="134"/>
      <c r="I250" s="134"/>
      <c r="J250" s="135"/>
      <c r="K250" s="136"/>
      <c r="L250" s="136"/>
      <c r="M250" s="136"/>
      <c r="N250" s="136"/>
      <c r="O250" s="136"/>
      <c r="P250" s="136"/>
      <c r="Q250" s="136"/>
      <c r="R250" s="135"/>
      <c r="S250" s="135"/>
      <c r="T250" s="135"/>
      <c r="U250" s="135"/>
      <c r="V250" s="135"/>
      <c r="W250" s="135"/>
      <c r="X250" s="135"/>
      <c r="Y250" s="136"/>
      <c r="Z250" s="136"/>
      <c r="AA250" s="136"/>
      <c r="AB250" s="136"/>
      <c r="AC250" s="136"/>
      <c r="AD250" s="136"/>
      <c r="AE250" s="136"/>
    </row>
    <row r="251" spans="3:38" ht="15">
      <c r="C251" s="121" t="s">
        <v>18</v>
      </c>
      <c r="D251" s="67"/>
      <c r="E251" s="67"/>
      <c r="F251" s="67"/>
      <c r="G251" s="67"/>
      <c r="H251" s="67"/>
      <c r="I251" s="67"/>
      <c r="J251" s="124">
        <v>71.5</v>
      </c>
      <c r="K251" s="125">
        <v>17.4</v>
      </c>
      <c r="L251" s="125"/>
      <c r="M251" s="125">
        <v>35.9</v>
      </c>
      <c r="N251" s="125"/>
      <c r="O251" s="125">
        <v>59.9</v>
      </c>
      <c r="P251" s="125"/>
      <c r="Q251" s="125">
        <v>71</v>
      </c>
      <c r="R251" s="124">
        <v>19.7</v>
      </c>
      <c r="S251" s="124"/>
      <c r="T251" s="124">
        <v>36.1</v>
      </c>
      <c r="U251" s="124"/>
      <c r="V251" s="124">
        <v>57.7</v>
      </c>
      <c r="W251" s="124"/>
      <c r="X251" s="124">
        <v>68.2</v>
      </c>
      <c r="Y251" s="125">
        <v>22.2</v>
      </c>
      <c r="Z251" s="125"/>
      <c r="AA251" s="125">
        <v>65.9</v>
      </c>
      <c r="AB251" s="125"/>
      <c r="AC251" s="125">
        <v>124.5</v>
      </c>
      <c r="AD251" s="125"/>
      <c r="AE251" s="125">
        <v>153.9</v>
      </c>
      <c r="AF251" s="126">
        <v>44.4</v>
      </c>
      <c r="AG251" s="122"/>
      <c r="AH251" s="122"/>
      <c r="AI251" s="122"/>
      <c r="AJ251" s="122"/>
      <c r="AK251" s="122"/>
      <c r="AL251" s="122"/>
    </row>
    <row r="252" spans="3:38" ht="15">
      <c r="C252" s="121" t="s">
        <v>237</v>
      </c>
      <c r="D252" s="67"/>
      <c r="E252" s="67"/>
      <c r="F252" s="67"/>
      <c r="G252" s="67"/>
      <c r="H252" s="67"/>
      <c r="I252" s="67"/>
      <c r="J252" s="124">
        <v>30.8</v>
      </c>
      <c r="K252" s="125">
        <v>-8.3</v>
      </c>
      <c r="L252" s="125"/>
      <c r="M252" s="125">
        <v>3.1</v>
      </c>
      <c r="N252" s="125"/>
      <c r="O252" s="125">
        <v>5.1</v>
      </c>
      <c r="P252" s="125"/>
      <c r="Q252" s="125">
        <v>11.8</v>
      </c>
      <c r="R252" s="124">
        <v>-19.1</v>
      </c>
      <c r="S252" s="124"/>
      <c r="T252" s="124">
        <v>-31</v>
      </c>
      <c r="U252" s="124"/>
      <c r="V252" s="124">
        <v>-38.5</v>
      </c>
      <c r="W252" s="124"/>
      <c r="X252" s="124">
        <v>-34.4</v>
      </c>
      <c r="Y252" s="125">
        <v>-12</v>
      </c>
      <c r="Z252" s="125"/>
      <c r="AA252" s="125">
        <v>-28.6</v>
      </c>
      <c r="AB252" s="125"/>
      <c r="AC252" s="125">
        <v>-50</v>
      </c>
      <c r="AD252" s="125"/>
      <c r="AE252" s="125">
        <v>-38</v>
      </c>
      <c r="AF252" s="126">
        <v>-25</v>
      </c>
      <c r="AG252" s="122"/>
      <c r="AH252" s="122"/>
      <c r="AI252" s="122"/>
      <c r="AJ252" s="122"/>
      <c r="AK252" s="122"/>
      <c r="AL252" s="122"/>
    </row>
    <row r="253" spans="3:38" ht="15">
      <c r="C253" s="121" t="s">
        <v>238</v>
      </c>
      <c r="D253" s="67"/>
      <c r="E253" s="67"/>
      <c r="F253" s="67"/>
      <c r="G253" s="67"/>
      <c r="H253" s="67"/>
      <c r="I253" s="67"/>
      <c r="J253" s="124">
        <v>-6.8</v>
      </c>
      <c r="K253" s="125">
        <v>-0.2</v>
      </c>
      <c r="L253" s="125"/>
      <c r="M253" s="125">
        <v>0</v>
      </c>
      <c r="N253" s="125"/>
      <c r="O253" s="125">
        <v>-3.2</v>
      </c>
      <c r="P253" s="125"/>
      <c r="Q253" s="125">
        <v>-3</v>
      </c>
      <c r="R253" s="124">
        <v>-0.6</v>
      </c>
      <c r="S253" s="124"/>
      <c r="T253" s="124">
        <v>-7.2</v>
      </c>
      <c r="U253" s="124"/>
      <c r="V253" s="124">
        <v>-7.2</v>
      </c>
      <c r="W253" s="124"/>
      <c r="X253" s="124">
        <v>-14</v>
      </c>
      <c r="Y253" s="125">
        <v>-1.4</v>
      </c>
      <c r="Z253" s="125"/>
      <c r="AA253" s="125">
        <v>-1.6</v>
      </c>
      <c r="AB253" s="125"/>
      <c r="AC253" s="125">
        <v>-2.2</v>
      </c>
      <c r="AD253" s="125"/>
      <c r="AE253" s="125">
        <v>-19.9</v>
      </c>
      <c r="AF253" s="126">
        <v>-0.1</v>
      </c>
      <c r="AG253" s="122"/>
      <c r="AH253" s="122"/>
      <c r="AI253" s="122"/>
      <c r="AJ253" s="122"/>
      <c r="AK253" s="122"/>
      <c r="AL253" s="122"/>
    </row>
    <row r="254" spans="3:38" ht="15">
      <c r="C254" s="121" t="s">
        <v>239</v>
      </c>
      <c r="D254" s="67"/>
      <c r="E254" s="67"/>
      <c r="F254" s="67"/>
      <c r="G254" s="67"/>
      <c r="H254" s="67"/>
      <c r="I254" s="67"/>
      <c r="J254" s="124">
        <v>-0.1</v>
      </c>
      <c r="K254" s="125">
        <v>0</v>
      </c>
      <c r="L254" s="125"/>
      <c r="M254" s="125">
        <v>-0.5</v>
      </c>
      <c r="N254" s="125"/>
      <c r="O254" s="125">
        <v>-1.1</v>
      </c>
      <c r="P254" s="125"/>
      <c r="Q254" s="125">
        <v>-1.4</v>
      </c>
      <c r="R254" s="124">
        <v>0</v>
      </c>
      <c r="S254" s="124"/>
      <c r="T254" s="124">
        <v>-0.6</v>
      </c>
      <c r="U254" s="124"/>
      <c r="V254" s="124">
        <v>-1</v>
      </c>
      <c r="W254" s="124"/>
      <c r="X254" s="124">
        <v>-0.9</v>
      </c>
      <c r="Y254" s="125">
        <v>0</v>
      </c>
      <c r="Z254" s="125"/>
      <c r="AA254" s="125">
        <v>-2.2</v>
      </c>
      <c r="AB254" s="125"/>
      <c r="AC254" s="125">
        <v>-13.6</v>
      </c>
      <c r="AD254" s="125"/>
      <c r="AE254" s="125">
        <v>-14.8</v>
      </c>
      <c r="AF254" s="126">
        <v>0</v>
      </c>
      <c r="AG254" s="122"/>
      <c r="AH254" s="122"/>
      <c r="AI254" s="122"/>
      <c r="AJ254" s="122"/>
      <c r="AK254" s="122"/>
      <c r="AL254" s="122"/>
    </row>
    <row r="255" spans="3:38" ht="15">
      <c r="C255" s="133" t="s">
        <v>53</v>
      </c>
      <c r="D255" s="68"/>
      <c r="E255" s="68"/>
      <c r="F255" s="68"/>
      <c r="G255" s="68"/>
      <c r="H255" s="68"/>
      <c r="I255" s="68"/>
      <c r="J255" s="123">
        <f>SUM(J251:J254)</f>
        <v>95.4</v>
      </c>
      <c r="K255" s="62">
        <f aca="true" t="shared" si="363" ref="K255:AF255">SUM(K251:K254)</f>
        <v>8.899999999999999</v>
      </c>
      <c r="L255" s="62"/>
      <c r="M255" s="62">
        <f t="shared" si="363"/>
        <v>38.5</v>
      </c>
      <c r="N255" s="62"/>
      <c r="O255" s="62">
        <f t="shared" si="363"/>
        <v>60.699999999999996</v>
      </c>
      <c r="P255" s="62"/>
      <c r="Q255" s="62">
        <f t="shared" si="363"/>
        <v>78.39999999999999</v>
      </c>
      <c r="R255" s="123">
        <f t="shared" si="363"/>
        <v>-2.1094237467877974E-15</v>
      </c>
      <c r="S255" s="123"/>
      <c r="T255" s="123">
        <f t="shared" si="363"/>
        <v>-2.699999999999999</v>
      </c>
      <c r="U255" s="123"/>
      <c r="V255" s="123">
        <f t="shared" si="363"/>
        <v>11.000000000000004</v>
      </c>
      <c r="W255" s="123"/>
      <c r="X255" s="123">
        <f t="shared" si="363"/>
        <v>18.900000000000006</v>
      </c>
      <c r="Y255" s="62">
        <f t="shared" si="363"/>
        <v>8.799999999999999</v>
      </c>
      <c r="Z255" s="62"/>
      <c r="AA255" s="62">
        <f t="shared" si="363"/>
        <v>33.5</v>
      </c>
      <c r="AB255" s="62"/>
      <c r="AC255" s="62">
        <f t="shared" si="363"/>
        <v>58.699999999999996</v>
      </c>
      <c r="AD255" s="62"/>
      <c r="AE255" s="62">
        <f t="shared" si="363"/>
        <v>81.2</v>
      </c>
      <c r="AF255" s="61">
        <f t="shared" si="363"/>
        <v>19.299999999999997</v>
      </c>
      <c r="AG255" s="123"/>
      <c r="AH255" s="123"/>
      <c r="AI255" s="123"/>
      <c r="AJ255" s="123"/>
      <c r="AK255" s="123"/>
      <c r="AL255" s="123"/>
    </row>
    <row r="256" spans="3:38" ht="15">
      <c r="C256" s="121" t="s">
        <v>244</v>
      </c>
      <c r="D256" s="129"/>
      <c r="E256" s="129"/>
      <c r="F256" s="129"/>
      <c r="G256" s="129"/>
      <c r="H256" s="129"/>
      <c r="I256" s="129"/>
      <c r="J256" s="129"/>
      <c r="K256" s="130"/>
      <c r="L256" s="130"/>
      <c r="M256" s="130"/>
      <c r="N256" s="130"/>
      <c r="O256" s="130"/>
      <c r="P256" s="130"/>
      <c r="Q256" s="130"/>
      <c r="R256" s="129"/>
      <c r="S256" s="129"/>
      <c r="T256" s="129"/>
      <c r="U256" s="129"/>
      <c r="V256" s="129"/>
      <c r="W256" s="129"/>
      <c r="X256" s="129"/>
      <c r="Y256" s="127">
        <v>-39.1</v>
      </c>
      <c r="Z256" s="131"/>
      <c r="AA256" s="131"/>
      <c r="AB256" s="131"/>
      <c r="AC256" s="131"/>
      <c r="AD256" s="131"/>
      <c r="AE256" s="131"/>
      <c r="AF256" s="128">
        <v>-10.5</v>
      </c>
      <c r="AG256" s="132"/>
      <c r="AH256" s="132"/>
      <c r="AI256" s="132"/>
      <c r="AJ256" s="132"/>
      <c r="AK256" s="132"/>
      <c r="AL256" s="132"/>
    </row>
    <row r="257" spans="3:38" ht="15">
      <c r="C257" s="121" t="s">
        <v>245</v>
      </c>
      <c r="D257" s="129"/>
      <c r="E257" s="129"/>
      <c r="F257" s="129"/>
      <c r="G257" s="129"/>
      <c r="H257" s="129"/>
      <c r="I257" s="129"/>
      <c r="J257" s="129"/>
      <c r="K257" s="130"/>
      <c r="L257" s="130"/>
      <c r="M257" s="130"/>
      <c r="N257" s="130"/>
      <c r="O257" s="130"/>
      <c r="P257" s="130"/>
      <c r="Q257" s="130"/>
      <c r="R257" s="129"/>
      <c r="S257" s="129"/>
      <c r="T257" s="129"/>
      <c r="U257" s="129"/>
      <c r="V257" s="129"/>
      <c r="W257" s="129"/>
      <c r="X257" s="129"/>
      <c r="Y257" s="127">
        <v>-12.5</v>
      </c>
      <c r="Z257" s="131"/>
      <c r="AA257" s="131"/>
      <c r="AB257" s="131"/>
      <c r="AC257" s="131"/>
      <c r="AD257" s="131"/>
      <c r="AE257" s="131"/>
      <c r="AF257" s="128">
        <v>-41.099999999999994</v>
      </c>
      <c r="AG257" s="132"/>
      <c r="AH257" s="132"/>
      <c r="AI257" s="132"/>
      <c r="AJ257" s="132"/>
      <c r="AK257" s="132"/>
      <c r="AL257" s="132"/>
    </row>
    <row r="258" spans="3:38" ht="15">
      <c r="C258" s="121" t="s">
        <v>246</v>
      </c>
      <c r="D258" s="129"/>
      <c r="E258" s="129"/>
      <c r="F258" s="129"/>
      <c r="G258" s="129"/>
      <c r="H258" s="129"/>
      <c r="I258" s="129"/>
      <c r="J258" s="129"/>
      <c r="K258" s="130"/>
      <c r="L258" s="130"/>
      <c r="M258" s="130"/>
      <c r="N258" s="130"/>
      <c r="O258" s="130"/>
      <c r="P258" s="130"/>
      <c r="Q258" s="130"/>
      <c r="R258" s="129"/>
      <c r="S258" s="129"/>
      <c r="T258" s="129"/>
      <c r="U258" s="129"/>
      <c r="V258" s="129"/>
      <c r="W258" s="129"/>
      <c r="X258" s="129"/>
      <c r="Y258" s="127">
        <v>-7.362</v>
      </c>
      <c r="Z258" s="131"/>
      <c r="AA258" s="131"/>
      <c r="AB258" s="131"/>
      <c r="AC258" s="131"/>
      <c r="AD258" s="131"/>
      <c r="AE258" s="131"/>
      <c r="AF258" s="128">
        <v>-8.9</v>
      </c>
      <c r="AG258" s="132"/>
      <c r="AH258" s="132"/>
      <c r="AI258" s="132"/>
      <c r="AJ258" s="132"/>
      <c r="AK258" s="132"/>
      <c r="AL258" s="132"/>
    </row>
    <row r="259" spans="3:38" ht="15">
      <c r="C259" s="133" t="s">
        <v>54</v>
      </c>
      <c r="D259" s="68"/>
      <c r="E259" s="68"/>
      <c r="F259" s="68"/>
      <c r="G259" s="68"/>
      <c r="H259" s="68"/>
      <c r="I259" s="68"/>
      <c r="J259" s="137">
        <v>-34.9</v>
      </c>
      <c r="K259" s="138">
        <v>-9.4</v>
      </c>
      <c r="L259" s="138"/>
      <c r="M259" s="138">
        <v>-23.7</v>
      </c>
      <c r="N259" s="138"/>
      <c r="O259" s="138">
        <v>-34.1</v>
      </c>
      <c r="P259" s="138"/>
      <c r="Q259" s="138">
        <v>-35.2</v>
      </c>
      <c r="R259" s="137">
        <v>-22.4</v>
      </c>
      <c r="S259" s="137"/>
      <c r="T259" s="137">
        <v>-44.8</v>
      </c>
      <c r="U259" s="137"/>
      <c r="V259" s="137">
        <v>-53.3</v>
      </c>
      <c r="W259" s="137"/>
      <c r="X259" s="137">
        <v>-64.9</v>
      </c>
      <c r="Y259" s="62">
        <f>SUM(Y256:Y258)</f>
        <v>-58.962</v>
      </c>
      <c r="Z259" s="138"/>
      <c r="AA259" s="138">
        <v>-89.2</v>
      </c>
      <c r="AB259" s="138"/>
      <c r="AC259" s="138">
        <v>-113.7</v>
      </c>
      <c r="AD259" s="138"/>
      <c r="AE259" s="138">
        <v>-106</v>
      </c>
      <c r="AF259" s="61">
        <f>SUM(AF256:AF258)</f>
        <v>-60.49999999999999</v>
      </c>
      <c r="AG259" s="123"/>
      <c r="AH259" s="123"/>
      <c r="AI259" s="123"/>
      <c r="AJ259" s="123"/>
      <c r="AK259" s="123"/>
      <c r="AL259" s="123"/>
    </row>
    <row r="260" spans="3:38" ht="15">
      <c r="C260" s="133" t="s">
        <v>55</v>
      </c>
      <c r="D260" s="68"/>
      <c r="E260" s="68"/>
      <c r="F260" s="68"/>
      <c r="G260" s="68"/>
      <c r="H260" s="68"/>
      <c r="I260" s="68"/>
      <c r="J260" s="123">
        <f>J255+J259</f>
        <v>60.50000000000001</v>
      </c>
      <c r="K260" s="62">
        <f>K255+K259</f>
        <v>-0.5000000000000018</v>
      </c>
      <c r="L260" s="62"/>
      <c r="M260" s="62">
        <f>M255+M259</f>
        <v>14.8</v>
      </c>
      <c r="N260" s="62"/>
      <c r="O260" s="62">
        <f>O255+O259</f>
        <v>26.599999999999994</v>
      </c>
      <c r="P260" s="62"/>
      <c r="Q260" s="62">
        <f>Q255+Q259</f>
        <v>43.19999999999999</v>
      </c>
      <c r="R260" s="123">
        <f>R255+R259</f>
        <v>-22.400000000000002</v>
      </c>
      <c r="S260" s="123"/>
      <c r="T260" s="123">
        <f>T255+T259</f>
        <v>-47.49999999999999</v>
      </c>
      <c r="U260" s="123"/>
      <c r="V260" s="123">
        <f>V255+V259</f>
        <v>-42.3</v>
      </c>
      <c r="W260" s="123"/>
      <c r="X260" s="123">
        <f>X255+X259</f>
        <v>-46</v>
      </c>
      <c r="Y260" s="62">
        <f>Y255+Y259</f>
        <v>-50.162000000000006</v>
      </c>
      <c r="Z260" s="62"/>
      <c r="AA260" s="62">
        <f>AA255+AA259</f>
        <v>-55.7</v>
      </c>
      <c r="AB260" s="62"/>
      <c r="AC260" s="62">
        <f>AC255+AC259</f>
        <v>-55.00000000000001</v>
      </c>
      <c r="AD260" s="62"/>
      <c r="AE260" s="62">
        <f>AE255+AE259</f>
        <v>-24.799999999999997</v>
      </c>
      <c r="AF260" s="61">
        <f>AF255+AF259</f>
        <v>-41.199999999999996</v>
      </c>
      <c r="AG260" s="123"/>
      <c r="AH260" s="123"/>
      <c r="AI260" s="123"/>
      <c r="AJ260" s="123"/>
      <c r="AK260" s="123"/>
      <c r="AL260" s="123"/>
    </row>
    <row r="261" spans="3:38" ht="15">
      <c r="C261" s="121" t="s">
        <v>56</v>
      </c>
      <c r="D261" s="67"/>
      <c r="E261" s="67"/>
      <c r="F261" s="67"/>
      <c r="G261" s="67"/>
      <c r="H261" s="67"/>
      <c r="I261" s="67"/>
      <c r="J261" s="124">
        <v>7.8</v>
      </c>
      <c r="K261" s="125">
        <v>0</v>
      </c>
      <c r="L261" s="125"/>
      <c r="M261" s="125">
        <v>6.6</v>
      </c>
      <c r="N261" s="125"/>
      <c r="O261" s="125">
        <v>5.8</v>
      </c>
      <c r="P261" s="125"/>
      <c r="Q261" s="125">
        <v>5.8</v>
      </c>
      <c r="R261" s="124">
        <v>0</v>
      </c>
      <c r="S261" s="124"/>
      <c r="T261" s="124">
        <v>3.8</v>
      </c>
      <c r="U261" s="124"/>
      <c r="V261" s="124">
        <v>4.7</v>
      </c>
      <c r="W261" s="124"/>
      <c r="X261" s="124">
        <v>4.7</v>
      </c>
      <c r="Y261" s="125">
        <v>0</v>
      </c>
      <c r="Z261" s="125"/>
      <c r="AA261" s="125">
        <v>3.9</v>
      </c>
      <c r="AB261" s="125"/>
      <c r="AC261" s="125">
        <v>3.9</v>
      </c>
      <c r="AD261" s="125"/>
      <c r="AE261" s="125">
        <v>3.9</v>
      </c>
      <c r="AF261" s="126">
        <v>0</v>
      </c>
      <c r="AG261" s="122"/>
      <c r="AH261" s="122"/>
      <c r="AI261" s="122"/>
      <c r="AJ261" s="122"/>
      <c r="AK261" s="122"/>
      <c r="AL261" s="122"/>
    </row>
    <row r="262" spans="3:38" ht="15">
      <c r="C262" s="121" t="s">
        <v>57</v>
      </c>
      <c r="D262" s="67"/>
      <c r="E262" s="67"/>
      <c r="F262" s="67"/>
      <c r="G262" s="67"/>
      <c r="H262" s="67"/>
      <c r="I262" s="67"/>
      <c r="J262" s="124">
        <v>8.5</v>
      </c>
      <c r="K262" s="125">
        <v>0</v>
      </c>
      <c r="L262" s="125"/>
      <c r="M262" s="125">
        <v>0</v>
      </c>
      <c r="N262" s="125"/>
      <c r="O262" s="125">
        <v>0</v>
      </c>
      <c r="P262" s="125"/>
      <c r="Q262" s="125">
        <v>0</v>
      </c>
      <c r="R262" s="124">
        <v>0</v>
      </c>
      <c r="S262" s="124"/>
      <c r="T262" s="124"/>
      <c r="U262" s="124"/>
      <c r="V262" s="124">
        <v>-78.3</v>
      </c>
      <c r="W262" s="124"/>
      <c r="X262" s="124">
        <v>-78.7</v>
      </c>
      <c r="Y262" s="125">
        <v>-363.6</v>
      </c>
      <c r="Z262" s="125"/>
      <c r="AA262" s="125">
        <v>-363.6</v>
      </c>
      <c r="AB262" s="125"/>
      <c r="AC262" s="125">
        <v>-363.6</v>
      </c>
      <c r="AD262" s="125"/>
      <c r="AE262" s="125">
        <v>-363.6</v>
      </c>
      <c r="AF262" s="126">
        <v>0</v>
      </c>
      <c r="AG262" s="122"/>
      <c r="AH262" s="122"/>
      <c r="AI262" s="122"/>
      <c r="AJ262" s="122"/>
      <c r="AK262" s="122"/>
      <c r="AL262" s="122"/>
    </row>
    <row r="263" spans="3:38" ht="15">
      <c r="C263" s="121" t="s">
        <v>240</v>
      </c>
      <c r="D263" s="67"/>
      <c r="E263" s="67"/>
      <c r="F263" s="67"/>
      <c r="G263" s="67"/>
      <c r="H263" s="67"/>
      <c r="I263" s="67"/>
      <c r="J263" s="124"/>
      <c r="K263" s="125"/>
      <c r="L263" s="125"/>
      <c r="M263" s="125"/>
      <c r="N263" s="125"/>
      <c r="O263" s="125"/>
      <c r="P263" s="125"/>
      <c r="Q263" s="125"/>
      <c r="R263" s="124"/>
      <c r="S263" s="124"/>
      <c r="T263" s="124"/>
      <c r="U263" s="124"/>
      <c r="V263" s="124"/>
      <c r="W263" s="124"/>
      <c r="X263" s="124"/>
      <c r="Y263" s="125"/>
      <c r="Z263" s="125"/>
      <c r="AA263" s="125"/>
      <c r="AB263" s="125"/>
      <c r="AC263" s="125"/>
      <c r="AD263" s="125"/>
      <c r="AE263" s="125">
        <v>-9</v>
      </c>
      <c r="AF263" s="126">
        <v>0</v>
      </c>
      <c r="AG263" s="122"/>
      <c r="AH263" s="122"/>
      <c r="AI263" s="122"/>
      <c r="AJ263" s="122"/>
      <c r="AK263" s="122"/>
      <c r="AL263" s="122"/>
    </row>
    <row r="264" spans="3:38" ht="15">
      <c r="C264" s="121" t="s">
        <v>58</v>
      </c>
      <c r="D264" s="67"/>
      <c r="E264" s="67"/>
      <c r="F264" s="67"/>
      <c r="G264" s="67"/>
      <c r="H264" s="67"/>
      <c r="I264" s="67"/>
      <c r="J264" s="124">
        <v>5.7</v>
      </c>
      <c r="K264" s="125">
        <v>0</v>
      </c>
      <c r="L264" s="125"/>
      <c r="M264" s="125">
        <v>0</v>
      </c>
      <c r="N264" s="125"/>
      <c r="O264" s="125">
        <v>0</v>
      </c>
      <c r="P264" s="125"/>
      <c r="Q264" s="125">
        <v>0</v>
      </c>
      <c r="R264" s="124">
        <v>32.1</v>
      </c>
      <c r="S264" s="124"/>
      <c r="T264" s="124">
        <v>32.1</v>
      </c>
      <c r="U264" s="124"/>
      <c r="V264" s="124">
        <v>32.1</v>
      </c>
      <c r="W264" s="124"/>
      <c r="X264" s="124">
        <v>32.1</v>
      </c>
      <c r="Y264" s="125">
        <v>0</v>
      </c>
      <c r="Z264" s="125"/>
      <c r="AA264" s="125"/>
      <c r="AB264" s="125"/>
      <c r="AC264" s="125"/>
      <c r="AD264" s="125"/>
      <c r="AE264" s="125"/>
      <c r="AF264" s="126">
        <v>0</v>
      </c>
      <c r="AG264" s="122"/>
      <c r="AH264" s="122"/>
      <c r="AI264" s="122"/>
      <c r="AJ264" s="122"/>
      <c r="AK264" s="122"/>
      <c r="AL264" s="122"/>
    </row>
    <row r="265" spans="3:38" ht="15">
      <c r="C265" s="133" t="s">
        <v>59</v>
      </c>
      <c r="D265" s="68"/>
      <c r="E265" s="68"/>
      <c r="F265" s="68"/>
      <c r="G265" s="68"/>
      <c r="H265" s="68"/>
      <c r="I265" s="68"/>
      <c r="J265" s="123">
        <f>SUM(J260:J264)</f>
        <v>82.50000000000001</v>
      </c>
      <c r="K265" s="62">
        <f aca="true" t="shared" si="364" ref="K265:AF265">SUM(K260:K264)</f>
        <v>-0.5000000000000018</v>
      </c>
      <c r="L265" s="62"/>
      <c r="M265" s="62">
        <f t="shared" si="364"/>
        <v>21.4</v>
      </c>
      <c r="N265" s="62"/>
      <c r="O265" s="62">
        <f t="shared" si="364"/>
        <v>32.39999999999999</v>
      </c>
      <c r="P265" s="62"/>
      <c r="Q265" s="62">
        <f t="shared" si="364"/>
        <v>48.999999999999986</v>
      </c>
      <c r="R265" s="123">
        <f t="shared" si="364"/>
        <v>9.7</v>
      </c>
      <c r="S265" s="123"/>
      <c r="T265" s="123">
        <f t="shared" si="364"/>
        <v>-11.599999999999994</v>
      </c>
      <c r="U265" s="123"/>
      <c r="V265" s="123">
        <f t="shared" si="364"/>
        <v>-83.79999999999998</v>
      </c>
      <c r="W265" s="123"/>
      <c r="X265" s="123">
        <f t="shared" si="364"/>
        <v>-87.9</v>
      </c>
      <c r="Y265" s="62">
        <f t="shared" si="364"/>
        <v>-413.76200000000006</v>
      </c>
      <c r="Z265" s="62"/>
      <c r="AA265" s="62">
        <f t="shared" si="364"/>
        <v>-415.40000000000003</v>
      </c>
      <c r="AB265" s="62"/>
      <c r="AC265" s="62">
        <f t="shared" si="364"/>
        <v>-414.70000000000005</v>
      </c>
      <c r="AD265" s="62"/>
      <c r="AE265" s="62">
        <f t="shared" si="364"/>
        <v>-393.5</v>
      </c>
      <c r="AF265" s="61">
        <f t="shared" si="364"/>
        <v>-41.199999999999996</v>
      </c>
      <c r="AG265" s="123"/>
      <c r="AH265" s="123"/>
      <c r="AI265" s="123"/>
      <c r="AJ265" s="123"/>
      <c r="AK265" s="123"/>
      <c r="AL265" s="123"/>
    </row>
    <row r="266" spans="3:38" ht="15">
      <c r="C266" s="121" t="s">
        <v>60</v>
      </c>
      <c r="D266" s="67"/>
      <c r="E266" s="67"/>
      <c r="F266" s="67"/>
      <c r="G266" s="67"/>
      <c r="H266" s="67"/>
      <c r="I266" s="67"/>
      <c r="J266" s="124">
        <v>-9.2</v>
      </c>
      <c r="K266" s="125">
        <v>0</v>
      </c>
      <c r="L266" s="125"/>
      <c r="M266" s="125">
        <v>-10.5</v>
      </c>
      <c r="N266" s="125"/>
      <c r="O266" s="125">
        <v>-10.5</v>
      </c>
      <c r="P266" s="125"/>
      <c r="Q266" s="125">
        <v>-10.5</v>
      </c>
      <c r="R266" s="124">
        <v>0</v>
      </c>
      <c r="S266" s="124"/>
      <c r="T266" s="124">
        <v>0</v>
      </c>
      <c r="U266" s="124"/>
      <c r="V266" s="124">
        <v>0</v>
      </c>
      <c r="W266" s="124"/>
      <c r="X266" s="124">
        <v>0</v>
      </c>
      <c r="Y266" s="125">
        <v>0</v>
      </c>
      <c r="Z266" s="125"/>
      <c r="AA266" s="125">
        <v>0</v>
      </c>
      <c r="AB266" s="125"/>
      <c r="AC266" s="125">
        <v>0</v>
      </c>
      <c r="AD266" s="125"/>
      <c r="AE266" s="125"/>
      <c r="AF266" s="126">
        <v>0</v>
      </c>
      <c r="AG266" s="122"/>
      <c r="AH266" s="122"/>
      <c r="AI266" s="122"/>
      <c r="AJ266" s="122"/>
      <c r="AK266" s="122"/>
      <c r="AL266" s="122"/>
    </row>
    <row r="267" spans="3:38" ht="15">
      <c r="C267" s="133" t="s">
        <v>55</v>
      </c>
      <c r="D267" s="68"/>
      <c r="E267" s="68"/>
      <c r="F267" s="68"/>
      <c r="G267" s="68"/>
      <c r="H267" s="68"/>
      <c r="I267" s="68"/>
      <c r="J267" s="123">
        <f>SUM(J265:J266)</f>
        <v>73.30000000000001</v>
      </c>
      <c r="K267" s="62">
        <f aca="true" t="shared" si="365" ref="K267:AF267">SUM(K265:K266)</f>
        <v>-0.5000000000000018</v>
      </c>
      <c r="L267" s="62"/>
      <c r="M267" s="62">
        <f t="shared" si="365"/>
        <v>10.899999999999999</v>
      </c>
      <c r="N267" s="62"/>
      <c r="O267" s="62">
        <f t="shared" si="365"/>
        <v>21.89999999999999</v>
      </c>
      <c r="P267" s="62"/>
      <c r="Q267" s="62">
        <f t="shared" si="365"/>
        <v>38.499999999999986</v>
      </c>
      <c r="R267" s="123">
        <f t="shared" si="365"/>
        <v>9.7</v>
      </c>
      <c r="S267" s="123"/>
      <c r="T267" s="123">
        <f t="shared" si="365"/>
        <v>-11.599999999999994</v>
      </c>
      <c r="U267" s="123"/>
      <c r="V267" s="123">
        <f t="shared" si="365"/>
        <v>-83.79999999999998</v>
      </c>
      <c r="W267" s="123"/>
      <c r="X267" s="123">
        <f t="shared" si="365"/>
        <v>-87.9</v>
      </c>
      <c r="Y267" s="62">
        <f t="shared" si="365"/>
        <v>-413.76200000000006</v>
      </c>
      <c r="Z267" s="62"/>
      <c r="AA267" s="62">
        <f t="shared" si="365"/>
        <v>-415.40000000000003</v>
      </c>
      <c r="AB267" s="62"/>
      <c r="AC267" s="62">
        <f t="shared" si="365"/>
        <v>-414.70000000000005</v>
      </c>
      <c r="AD267" s="62"/>
      <c r="AE267" s="62">
        <f t="shared" si="365"/>
        <v>-393.5</v>
      </c>
      <c r="AF267" s="61">
        <f t="shared" si="365"/>
        <v>-41.199999999999996</v>
      </c>
      <c r="AG267" s="123"/>
      <c r="AH267" s="123"/>
      <c r="AI267" s="123"/>
      <c r="AJ267" s="123"/>
      <c r="AK267" s="123"/>
      <c r="AL267" s="123"/>
    </row>
    <row r="268" spans="3:38" ht="15">
      <c r="C268" s="121" t="s">
        <v>241</v>
      </c>
      <c r="D268" s="67"/>
      <c r="E268" s="67"/>
      <c r="F268" s="67"/>
      <c r="G268" s="67"/>
      <c r="H268" s="67"/>
      <c r="I268" s="67"/>
      <c r="J268" s="124">
        <v>0</v>
      </c>
      <c r="K268" s="125">
        <v>0</v>
      </c>
      <c r="L268" s="125"/>
      <c r="M268" s="125">
        <v>0</v>
      </c>
      <c r="N268" s="125"/>
      <c r="O268" s="125">
        <v>0</v>
      </c>
      <c r="P268" s="125"/>
      <c r="Q268" s="125">
        <v>0</v>
      </c>
      <c r="R268" s="124">
        <v>-3.1</v>
      </c>
      <c r="S268" s="124"/>
      <c r="T268" s="124">
        <v>-3.1</v>
      </c>
      <c r="U268" s="124"/>
      <c r="V268" s="124">
        <v>-3.1</v>
      </c>
      <c r="W268" s="124"/>
      <c r="X268" s="124">
        <v>-3.1</v>
      </c>
      <c r="Y268" s="125">
        <v>-295.9</v>
      </c>
      <c r="Z268" s="125"/>
      <c r="AA268" s="125">
        <v>-315.3</v>
      </c>
      <c r="AB268" s="125"/>
      <c r="AC268" s="125">
        <v>-315.3</v>
      </c>
      <c r="AD268" s="125"/>
      <c r="AE268" s="125">
        <v>-318.2</v>
      </c>
      <c r="AF268" s="126">
        <v>0</v>
      </c>
      <c r="AG268" s="122"/>
      <c r="AH268" s="122"/>
      <c r="AI268" s="122"/>
      <c r="AJ268" s="122"/>
      <c r="AK268" s="122"/>
      <c r="AL268" s="122"/>
    </row>
    <row r="269" spans="3:38" ht="15">
      <c r="C269" s="121" t="s">
        <v>61</v>
      </c>
      <c r="D269" s="67"/>
      <c r="E269" s="67"/>
      <c r="F269" s="67"/>
      <c r="G269" s="67"/>
      <c r="H269" s="67"/>
      <c r="I269" s="67"/>
      <c r="J269" s="124">
        <v>0</v>
      </c>
      <c r="K269" s="125">
        <v>0</v>
      </c>
      <c r="L269" s="125"/>
      <c r="M269" s="125">
        <v>-5.5</v>
      </c>
      <c r="N269" s="125"/>
      <c r="O269" s="125">
        <v>0</v>
      </c>
      <c r="P269" s="125"/>
      <c r="Q269" s="125">
        <v>0</v>
      </c>
      <c r="R269" s="124">
        <v>0</v>
      </c>
      <c r="S269" s="124"/>
      <c r="T269" s="124">
        <v>6</v>
      </c>
      <c r="U269" s="124"/>
      <c r="V269" s="124">
        <v>6.5</v>
      </c>
      <c r="W269" s="124"/>
      <c r="X269" s="124">
        <v>7.4</v>
      </c>
      <c r="Y269" s="127">
        <v>-0.4</v>
      </c>
      <c r="Z269" s="125"/>
      <c r="AA269" s="125">
        <v>-2.3</v>
      </c>
      <c r="AB269" s="125"/>
      <c r="AC269" s="125">
        <v>-2.8</v>
      </c>
      <c r="AD269" s="125"/>
      <c r="AE269" s="125">
        <v>-3.2</v>
      </c>
      <c r="AF269" s="128">
        <v>-2.8</v>
      </c>
      <c r="AG269" s="122"/>
      <c r="AH269" s="122"/>
      <c r="AI269" s="122"/>
      <c r="AJ269" s="122"/>
      <c r="AK269" s="122"/>
      <c r="AL269" s="122"/>
    </row>
    <row r="270" spans="3:38" ht="15">
      <c r="C270" s="121" t="s">
        <v>62</v>
      </c>
      <c r="D270" s="67"/>
      <c r="E270" s="67"/>
      <c r="F270" s="67"/>
      <c r="G270" s="67"/>
      <c r="H270" s="67"/>
      <c r="I270" s="67"/>
      <c r="J270" s="124">
        <v>0</v>
      </c>
      <c r="K270" s="125">
        <v>0</v>
      </c>
      <c r="L270" s="125"/>
      <c r="M270" s="125">
        <v>0</v>
      </c>
      <c r="N270" s="125"/>
      <c r="O270" s="125">
        <v>5</v>
      </c>
      <c r="P270" s="125"/>
      <c r="Q270" s="125">
        <v>8.9</v>
      </c>
      <c r="R270" s="124">
        <v>0</v>
      </c>
      <c r="S270" s="124"/>
      <c r="T270" s="124">
        <v>-0.9</v>
      </c>
      <c r="U270" s="124"/>
      <c r="V270" s="124">
        <v>0</v>
      </c>
      <c r="W270" s="124"/>
      <c r="X270" s="124">
        <v>-0.1</v>
      </c>
      <c r="Y270" s="125">
        <v>0</v>
      </c>
      <c r="Z270" s="125"/>
      <c r="AA270" s="125">
        <v>0</v>
      </c>
      <c r="AB270" s="125"/>
      <c r="AC270" s="125">
        <v>0</v>
      </c>
      <c r="AD270" s="125"/>
      <c r="AE270" s="125">
        <v>0</v>
      </c>
      <c r="AF270" s="126">
        <v>0</v>
      </c>
      <c r="AG270" s="122"/>
      <c r="AH270" s="122"/>
      <c r="AI270" s="122"/>
      <c r="AJ270" s="122"/>
      <c r="AK270" s="122"/>
      <c r="AL270" s="122"/>
    </row>
    <row r="271" spans="3:38" ht="15">
      <c r="C271" s="133" t="s">
        <v>248</v>
      </c>
      <c r="D271" s="68"/>
      <c r="E271" s="68"/>
      <c r="F271" s="68"/>
      <c r="G271" s="68"/>
      <c r="H271" s="68"/>
      <c r="I271" s="68"/>
      <c r="J271" s="123">
        <f>SUM(J267:J270)</f>
        <v>73.30000000000001</v>
      </c>
      <c r="K271" s="62">
        <f aca="true" t="shared" si="366" ref="K271:AF271">SUM(K267:K270)</f>
        <v>-0.5000000000000018</v>
      </c>
      <c r="L271" s="62"/>
      <c r="M271" s="62">
        <f t="shared" si="366"/>
        <v>5.399999999999999</v>
      </c>
      <c r="N271" s="62"/>
      <c r="O271" s="62">
        <f t="shared" si="366"/>
        <v>26.89999999999999</v>
      </c>
      <c r="P271" s="62"/>
      <c r="Q271" s="62">
        <f t="shared" si="366"/>
        <v>47.399999999999984</v>
      </c>
      <c r="R271" s="123">
        <f t="shared" si="366"/>
        <v>6.6</v>
      </c>
      <c r="S271" s="123"/>
      <c r="T271" s="123">
        <f t="shared" si="366"/>
        <v>-9.599999999999994</v>
      </c>
      <c r="U271" s="123"/>
      <c r="V271" s="123">
        <f t="shared" si="366"/>
        <v>-80.39999999999998</v>
      </c>
      <c r="W271" s="123"/>
      <c r="X271" s="123">
        <f t="shared" si="366"/>
        <v>-83.69999999999999</v>
      </c>
      <c r="Y271" s="62">
        <f>SUM(Y267:Y270)</f>
        <v>-710.062</v>
      </c>
      <c r="Z271" s="62"/>
      <c r="AA271" s="62">
        <f t="shared" si="366"/>
        <v>-733</v>
      </c>
      <c r="AB271" s="62"/>
      <c r="AC271" s="62">
        <f t="shared" si="366"/>
        <v>-732.8</v>
      </c>
      <c r="AD271" s="62"/>
      <c r="AE271" s="62">
        <f t="shared" si="366"/>
        <v>-714.9000000000001</v>
      </c>
      <c r="AF271" s="61">
        <f t="shared" si="366"/>
        <v>-43.99999999999999</v>
      </c>
      <c r="AG271" s="123"/>
      <c r="AH271" s="123"/>
      <c r="AI271" s="123"/>
      <c r="AJ271" s="123"/>
      <c r="AK271" s="123"/>
      <c r="AL271" s="123"/>
    </row>
    <row r="272" spans="1:32" s="118" customFormat="1" ht="5" customHeight="1">
      <c r="A272" s="116"/>
      <c r="B272" s="110"/>
      <c r="C272" s="117"/>
      <c r="D272" s="134"/>
      <c r="E272" s="134"/>
      <c r="F272" s="134"/>
      <c r="G272" s="134"/>
      <c r="H272" s="134"/>
      <c r="I272" s="134"/>
      <c r="J272" s="135"/>
      <c r="K272" s="136"/>
      <c r="L272" s="136"/>
      <c r="M272" s="136"/>
      <c r="N272" s="136"/>
      <c r="O272" s="136"/>
      <c r="P272" s="136"/>
      <c r="Q272" s="136"/>
      <c r="R272" s="135"/>
      <c r="S272" s="135"/>
      <c r="T272" s="135"/>
      <c r="U272" s="135"/>
      <c r="V272" s="135"/>
      <c r="W272" s="135"/>
      <c r="X272" s="135"/>
      <c r="Y272" s="136"/>
      <c r="Z272" s="136"/>
      <c r="AA272" s="136"/>
      <c r="AB272" s="136"/>
      <c r="AC272" s="136"/>
      <c r="AD272" s="136"/>
      <c r="AE272" s="136"/>
      <c r="AF272" s="139"/>
    </row>
    <row r="273" spans="3:38" ht="15">
      <c r="C273" s="133" t="s">
        <v>242</v>
      </c>
      <c r="D273" s="68"/>
      <c r="E273" s="68"/>
      <c r="F273" s="68"/>
      <c r="G273" s="68"/>
      <c r="H273" s="68"/>
      <c r="I273" s="68"/>
      <c r="J273" s="123">
        <f>J249-J271</f>
        <v>7.499999999999986</v>
      </c>
      <c r="K273" s="62">
        <f>K249-K271</f>
        <v>7.999999999999988</v>
      </c>
      <c r="L273" s="62"/>
      <c r="M273" s="62">
        <f>M249-M271</f>
        <v>2.099999999999987</v>
      </c>
      <c r="N273" s="62"/>
      <c r="O273" s="62">
        <f>O249-O271</f>
        <v>-19.400000000000006</v>
      </c>
      <c r="P273" s="62"/>
      <c r="Q273" s="62">
        <f>Q249-Q271</f>
        <v>-39.9</v>
      </c>
      <c r="R273" s="123">
        <f>R249-R271</f>
        <v>-46.5</v>
      </c>
      <c r="S273" s="123"/>
      <c r="T273" s="123">
        <f>T249-T271</f>
        <v>-30.300000000000004</v>
      </c>
      <c r="U273" s="123"/>
      <c r="V273" s="123">
        <f>V249-V271</f>
        <v>40.49999999999998</v>
      </c>
      <c r="W273" s="123"/>
      <c r="X273" s="123">
        <f>X249-X271</f>
        <v>43.79999999999999</v>
      </c>
      <c r="Y273" s="62">
        <f>Y249-Y271</f>
        <v>753.862</v>
      </c>
      <c r="Z273" s="62"/>
      <c r="AA273" s="62">
        <f>AA249-AA271</f>
        <v>776.8</v>
      </c>
      <c r="AB273" s="62"/>
      <c r="AC273" s="62">
        <f>AC249-AC271</f>
        <v>776.5999999999999</v>
      </c>
      <c r="AD273" s="62"/>
      <c r="AE273" s="62">
        <f>AE249-AE271</f>
        <v>758.7</v>
      </c>
      <c r="AF273" s="61">
        <f>AF249-AF271</f>
        <v>799.5999999999999</v>
      </c>
      <c r="AG273" s="123"/>
      <c r="AH273" s="123"/>
      <c r="AI273" s="123"/>
      <c r="AJ273" s="123"/>
      <c r="AK273" s="123"/>
      <c r="AL273" s="123"/>
    </row>
    <row r="274" spans="4:10" ht="5" customHeight="1">
      <c r="D274" s="1"/>
      <c r="E274" s="1"/>
      <c r="F274" s="1"/>
      <c r="G274" s="1"/>
      <c r="H274" s="1"/>
      <c r="I274" s="1"/>
      <c r="J274" s="1"/>
    </row>
    <row r="275" spans="3:13" ht="26.5" customHeight="1">
      <c r="C275" s="324" t="s">
        <v>247</v>
      </c>
      <c r="D275" s="324"/>
      <c r="E275" s="324"/>
      <c r="F275" s="324"/>
      <c r="G275" s="324"/>
      <c r="H275" s="324"/>
      <c r="I275" s="324"/>
      <c r="J275" s="324"/>
      <c r="K275" s="324"/>
      <c r="L275" s="324"/>
      <c r="M275" s="324"/>
    </row>
  </sheetData>
  <mergeCells count="70">
    <mergeCell ref="AF246:AL246"/>
    <mergeCell ref="C275:M275"/>
    <mergeCell ref="D246:J246"/>
    <mergeCell ref="K246:Q246"/>
    <mergeCell ref="R246:X246"/>
    <mergeCell ref="Y246:AE246"/>
    <mergeCell ref="D233:J233"/>
    <mergeCell ref="K233:Q233"/>
    <mergeCell ref="R233:X233"/>
    <mergeCell ref="Y233:AE233"/>
    <mergeCell ref="AF233:AL233"/>
    <mergeCell ref="R173:X173"/>
    <mergeCell ref="Y173:AE173"/>
    <mergeCell ref="AF173:AL173"/>
    <mergeCell ref="C230:M230"/>
    <mergeCell ref="D200:J200"/>
    <mergeCell ref="K200:Q200"/>
    <mergeCell ref="R200:X200"/>
    <mergeCell ref="Y200:AE200"/>
    <mergeCell ref="AF200:AL200"/>
    <mergeCell ref="C82:C83"/>
    <mergeCell ref="C9:C10"/>
    <mergeCell ref="C170:C171"/>
    <mergeCell ref="D173:J173"/>
    <mergeCell ref="K173:Q173"/>
    <mergeCell ref="D143:J143"/>
    <mergeCell ref="K143:Q143"/>
    <mergeCell ref="D116:J116"/>
    <mergeCell ref="K116:Q116"/>
    <mergeCell ref="D96:J96"/>
    <mergeCell ref="K96:Q96"/>
    <mergeCell ref="R143:X143"/>
    <mergeCell ref="Y143:AE143"/>
    <mergeCell ref="AF143:AL143"/>
    <mergeCell ref="D157:J157"/>
    <mergeCell ref="K157:Q157"/>
    <mergeCell ref="R157:X157"/>
    <mergeCell ref="Y157:AE157"/>
    <mergeCell ref="AF157:AL157"/>
    <mergeCell ref="R116:X116"/>
    <mergeCell ref="Y116:AE116"/>
    <mergeCell ref="AF116:AL116"/>
    <mergeCell ref="D130:J130"/>
    <mergeCell ref="K130:Q130"/>
    <mergeCell ref="R130:X130"/>
    <mergeCell ref="Y130:AE130"/>
    <mergeCell ref="AF130:AL130"/>
    <mergeCell ref="R96:X96"/>
    <mergeCell ref="Y96:AE96"/>
    <mergeCell ref="AF96:AL96"/>
    <mergeCell ref="D106:J106"/>
    <mergeCell ref="K106:Q106"/>
    <mergeCell ref="R106:X106"/>
    <mergeCell ref="Y106:AE106"/>
    <mergeCell ref="AF106:AL106"/>
    <mergeCell ref="Y60:AE60"/>
    <mergeCell ref="AF60:AL60"/>
    <mergeCell ref="Y13:AE13"/>
    <mergeCell ref="AF13:AL13"/>
    <mergeCell ref="D85:J85"/>
    <mergeCell ref="K85:Q85"/>
    <mergeCell ref="R85:X85"/>
    <mergeCell ref="Y85:AE85"/>
    <mergeCell ref="AF85:AL85"/>
    <mergeCell ref="D13:J13"/>
    <mergeCell ref="D60:J60"/>
    <mergeCell ref="K13:Q13"/>
    <mergeCell ref="K60:Q60"/>
    <mergeCell ref="R13:X13"/>
    <mergeCell ref="R60:X60"/>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799847602844"/>
  </sheetPr>
  <dimension ref="A1:O76"/>
  <sheetViews>
    <sheetView showGridLines="0" zoomScale="130" zoomScaleNormal="130" workbookViewId="0" topLeftCell="A1">
      <selection activeCell="C7" sqref="C7"/>
    </sheetView>
  </sheetViews>
  <sheetFormatPr defaultColWidth="9.140625" defaultRowHeight="15"/>
  <cols>
    <col min="1" max="1" width="2.7109375" style="46" bestFit="1" customWidth="1"/>
    <col min="2" max="2" width="2.7109375" style="47" bestFit="1" customWidth="1"/>
    <col min="3" max="3" width="42.8515625" style="47" bestFit="1" customWidth="1"/>
    <col min="4" max="7" width="11.8515625" style="63" customWidth="1"/>
    <col min="8" max="8" width="11.8515625" style="1" hidden="1" customWidth="1"/>
    <col min="9" max="16384" width="8.7109375" style="1" customWidth="1"/>
  </cols>
  <sheetData>
    <row r="1" spans="1:7" s="47" customFormat="1" ht="12">
      <c r="A1" s="46"/>
      <c r="D1" s="153"/>
      <c r="E1" s="63"/>
      <c r="F1" s="63"/>
      <c r="G1" s="63"/>
    </row>
    <row r="2" ht="12"/>
    <row r="3" ht="12"/>
    <row r="4" spans="1:7" s="47" customFormat="1" ht="12">
      <c r="A4" s="46"/>
      <c r="D4" s="153"/>
      <c r="E4" s="63"/>
      <c r="F4" s="63"/>
      <c r="G4" s="63"/>
    </row>
    <row r="5" ht="12"/>
    <row r="6" ht="5" customHeight="1">
      <c r="H6" s="63"/>
    </row>
    <row r="7" spans="1:15" s="183" customFormat="1" ht="20" customHeight="1">
      <c r="A7" s="48"/>
      <c r="B7" s="49"/>
      <c r="C7" s="182" t="s">
        <v>285</v>
      </c>
      <c r="D7" s="49"/>
      <c r="E7" s="49"/>
      <c r="F7" s="49"/>
      <c r="G7" s="49"/>
      <c r="H7" s="49"/>
      <c r="I7" s="49"/>
      <c r="J7" s="49"/>
      <c r="K7" s="49"/>
      <c r="L7" s="49"/>
      <c r="M7" s="49"/>
      <c r="N7" s="49"/>
      <c r="O7" s="49"/>
    </row>
    <row r="8" spans="1:8" s="185" customFormat="1" ht="5" customHeight="1">
      <c r="A8" s="46"/>
      <c r="B8" s="46"/>
      <c r="C8" s="46"/>
      <c r="D8" s="184"/>
      <c r="E8" s="184"/>
      <c r="F8" s="184"/>
      <c r="G8" s="184"/>
      <c r="H8" s="184"/>
    </row>
    <row r="9" spans="1:7" s="152" customFormat="1" ht="20" customHeight="1">
      <c r="A9" s="186"/>
      <c r="B9" s="187"/>
      <c r="C9" s="188" t="s">
        <v>155</v>
      </c>
      <c r="D9" s="187"/>
      <c r="E9" s="187"/>
      <c r="F9" s="187"/>
      <c r="G9" s="187"/>
    </row>
    <row r="10" spans="1:8" s="50" customFormat="1" ht="15" customHeight="1" thickBot="1">
      <c r="A10" s="48"/>
      <c r="B10" s="49"/>
      <c r="C10" s="190"/>
      <c r="D10" s="189"/>
      <c r="E10" s="189"/>
      <c r="F10" s="189"/>
      <c r="G10" s="189"/>
      <c r="H10" s="189"/>
    </row>
    <row r="11" spans="1:8" s="53" customFormat="1" ht="15" customHeight="1" thickBot="1">
      <c r="A11" s="51"/>
      <c r="B11" s="52"/>
      <c r="C11" s="24" t="s">
        <v>151</v>
      </c>
      <c r="D11" s="17">
        <v>2018</v>
      </c>
      <c r="E11" s="177">
        <v>2019</v>
      </c>
      <c r="F11" s="17">
        <v>2020</v>
      </c>
      <c r="G11" s="177">
        <v>2021</v>
      </c>
      <c r="H11" s="177">
        <v>2022</v>
      </c>
    </row>
    <row r="12" spans="1:8" ht="5" customHeight="1">
      <c r="A12" s="47"/>
      <c r="B12" s="51"/>
      <c r="C12" s="54"/>
      <c r="D12" s="191"/>
      <c r="E12" s="191"/>
      <c r="F12" s="192"/>
      <c r="G12" s="192"/>
      <c r="H12" s="192"/>
    </row>
    <row r="13" spans="1:8" s="53" customFormat="1" ht="14.5" customHeight="1">
      <c r="A13" s="56"/>
      <c r="B13" s="57"/>
      <c r="C13" s="58" t="s">
        <v>12</v>
      </c>
      <c r="D13" s="59">
        <f>'Quarterly Results_REPORTED'!J16</f>
        <v>276.3</v>
      </c>
      <c r="E13" s="59">
        <f>'Quarterly Results_REPORTED'!Q16</f>
        <v>279.2</v>
      </c>
      <c r="F13" s="59">
        <f>'Quarterly Results_REPORTED'!X16</f>
        <v>258.8</v>
      </c>
      <c r="G13" s="59">
        <f>'Quarterly Results_REPORTED'!AE16</f>
        <v>483.3</v>
      </c>
      <c r="H13" s="59">
        <f>'Quarterly Results_REPORTED'!AL16</f>
        <v>0</v>
      </c>
    </row>
    <row r="14" spans="1:8" s="53" customFormat="1" ht="14.5" customHeight="1">
      <c r="A14" s="56"/>
      <c r="B14" s="57"/>
      <c r="C14" s="58" t="s">
        <v>13</v>
      </c>
      <c r="D14" s="59">
        <f>'Quarterly Results_REPORTED'!J17</f>
        <v>20</v>
      </c>
      <c r="E14" s="59">
        <f>'Quarterly Results_REPORTED'!Q17</f>
        <v>21.4</v>
      </c>
      <c r="F14" s="59">
        <f>'Quarterly Results_REPORTED'!X17</f>
        <v>20.7</v>
      </c>
      <c r="G14" s="59">
        <f>'Quarterly Results_REPORTED'!AE17</f>
        <v>30.7</v>
      </c>
      <c r="H14" s="59">
        <f>'Quarterly Results_REPORTED'!AL17</f>
        <v>0</v>
      </c>
    </row>
    <row r="15" spans="1:8" s="53" customFormat="1" ht="14.5" customHeight="1">
      <c r="A15" s="56"/>
      <c r="B15" s="57"/>
      <c r="C15" s="60" t="s">
        <v>14</v>
      </c>
      <c r="D15" s="61">
        <f>SUM(D13:D14)</f>
        <v>296.3</v>
      </c>
      <c r="E15" s="61">
        <f aca="true" t="shared" si="0" ref="E15:G15">SUM(E13:E14)</f>
        <v>300.59999999999997</v>
      </c>
      <c r="F15" s="61">
        <f t="shared" si="0"/>
        <v>279.5</v>
      </c>
      <c r="G15" s="61">
        <f t="shared" si="0"/>
        <v>514</v>
      </c>
      <c r="H15" s="61">
        <f aca="true" t="shared" si="1" ref="H15">SUM(H13:H14)</f>
        <v>0</v>
      </c>
    </row>
    <row r="16" spans="1:8" ht="5" customHeight="1">
      <c r="A16" s="47"/>
      <c r="B16" s="51"/>
      <c r="C16" s="54"/>
      <c r="D16" s="192"/>
      <c r="E16" s="192"/>
      <c r="F16" s="192"/>
      <c r="G16" s="192"/>
      <c r="H16" s="192"/>
    </row>
    <row r="17" spans="1:8" s="53" customFormat="1" ht="14.5" customHeight="1">
      <c r="A17" s="56"/>
      <c r="B17" s="57"/>
      <c r="C17" s="199" t="s">
        <v>157</v>
      </c>
      <c r="D17" s="140"/>
      <c r="E17" s="140"/>
      <c r="F17" s="140"/>
      <c r="G17" s="140"/>
      <c r="H17" s="140"/>
    </row>
    <row r="18" spans="1:9" s="53" customFormat="1" ht="14.5" customHeight="1">
      <c r="A18" s="56"/>
      <c r="B18" s="57"/>
      <c r="C18" s="200" t="s">
        <v>159</v>
      </c>
      <c r="D18" s="59">
        <f>'Quarterly Results_REPORTED'!J21</f>
        <v>122.2</v>
      </c>
      <c r="E18" s="59">
        <f>'Quarterly Results_REPORTED'!Q21</f>
        <v>124.6</v>
      </c>
      <c r="F18" s="59">
        <f>'Quarterly Results_REPORTED'!X21</f>
        <v>125.7</v>
      </c>
      <c r="G18" s="59">
        <f>'Quarterly Results_REPORTED'!AE21</f>
        <v>131.79999999999998</v>
      </c>
      <c r="H18" s="59">
        <f>'Quarterly Results_REPORTED'!AL21</f>
        <v>0</v>
      </c>
      <c r="I18" s="201"/>
    </row>
    <row r="19" spans="1:8" s="53" customFormat="1" ht="14.5" customHeight="1">
      <c r="A19" s="56"/>
      <c r="B19" s="57"/>
      <c r="C19" s="200" t="s">
        <v>163</v>
      </c>
      <c r="D19" s="59">
        <f>'Quarterly Results_REPORTED'!J22</f>
        <v>82.1</v>
      </c>
      <c r="E19" s="59">
        <f>'Quarterly Results_REPORTED'!Q22</f>
        <v>82.6</v>
      </c>
      <c r="F19" s="59">
        <f>'Quarterly Results_REPORTED'!X22</f>
        <v>81.8</v>
      </c>
      <c r="G19" s="59">
        <f>'Quarterly Results_REPORTED'!AE22</f>
        <v>77.1</v>
      </c>
      <c r="H19" s="59">
        <f>'Quarterly Results_REPORTED'!AL22</f>
        <v>0</v>
      </c>
    </row>
    <row r="20" spans="1:8" s="53" customFormat="1" ht="14.5" customHeight="1">
      <c r="A20" s="56"/>
      <c r="B20" s="57"/>
      <c r="C20" s="200" t="s">
        <v>160</v>
      </c>
      <c r="D20" s="59">
        <f>'Quarterly Results_REPORTED'!J23</f>
        <v>115.7</v>
      </c>
      <c r="E20" s="59">
        <f>'Quarterly Results_REPORTED'!Q23</f>
        <v>118.29999999999998</v>
      </c>
      <c r="F20" s="59">
        <f>'Quarterly Results_REPORTED'!X23</f>
        <v>94.7</v>
      </c>
      <c r="G20" s="59">
        <f>'Quarterly Results_REPORTED'!AE23</f>
        <v>124</v>
      </c>
      <c r="H20" s="59">
        <f>'Quarterly Results_REPORTED'!AL23</f>
        <v>0</v>
      </c>
    </row>
    <row r="21" spans="1:8" s="53" customFormat="1" ht="14.5" customHeight="1">
      <c r="A21" s="56"/>
      <c r="B21" s="57"/>
      <c r="C21" s="200" t="s">
        <v>161</v>
      </c>
      <c r="D21" s="59">
        <f>'Quarterly Results_REPORTED'!J24</f>
        <v>0</v>
      </c>
      <c r="E21" s="59">
        <f>'Quarterly Results_REPORTED'!Q24</f>
        <v>0</v>
      </c>
      <c r="F21" s="59">
        <f>'Quarterly Results_REPORTED'!X24</f>
        <v>0</v>
      </c>
      <c r="G21" s="59">
        <f>'Quarterly Results_REPORTED'!AE24</f>
        <v>212.9</v>
      </c>
      <c r="H21" s="59">
        <f>'Quarterly Results_REPORTED'!AL24</f>
        <v>0</v>
      </c>
    </row>
    <row r="22" spans="1:8" s="53" customFormat="1" ht="14.5" customHeight="1">
      <c r="A22" s="56"/>
      <c r="B22" s="57"/>
      <c r="C22" s="200" t="s">
        <v>162</v>
      </c>
      <c r="D22" s="202">
        <f>'Quarterly Results_REPORTED'!J25</f>
        <v>-23.69999999999999</v>
      </c>
      <c r="E22" s="202">
        <f>'Quarterly Results_REPORTED'!Q25</f>
        <v>-24.900000000000034</v>
      </c>
      <c r="F22" s="202">
        <f>'Quarterly Results_REPORTED'!X25</f>
        <v>-22.69999999999999</v>
      </c>
      <c r="G22" s="202">
        <f>'Quarterly Results_REPORTED'!AE25</f>
        <v>-31.799999999999955</v>
      </c>
      <c r="H22" s="202">
        <f>'Quarterly Results_REPORTED'!AL25</f>
        <v>0</v>
      </c>
    </row>
    <row r="23" spans="1:8" ht="5" customHeight="1">
      <c r="A23" s="47"/>
      <c r="B23" s="51"/>
      <c r="C23" s="203"/>
      <c r="D23" s="204"/>
      <c r="E23" s="204"/>
      <c r="F23" s="204"/>
      <c r="G23" s="204"/>
      <c r="H23" s="204"/>
    </row>
    <row r="24" spans="1:8" s="53" customFormat="1" ht="14.5" customHeight="1">
      <c r="A24" s="56"/>
      <c r="B24" s="57"/>
      <c r="C24" s="58" t="s">
        <v>15</v>
      </c>
      <c r="D24" s="59">
        <f>'Quarterly Results_REPORTED'!J27</f>
        <v>-106.1</v>
      </c>
      <c r="E24" s="59">
        <f>'Quarterly Results_REPORTED'!Q27</f>
        <v>-105.5</v>
      </c>
      <c r="F24" s="59">
        <f>'Quarterly Results_REPORTED'!X27</f>
        <v>-97.7</v>
      </c>
      <c r="G24" s="59">
        <f>'Quarterly Results_REPORTED'!AE27</f>
        <v>-207</v>
      </c>
      <c r="H24" s="59">
        <f>'Quarterly Results_REPORTED'!AL27</f>
        <v>0</v>
      </c>
    </row>
    <row r="25" spans="1:8" s="53" customFormat="1" ht="14.5" customHeight="1">
      <c r="A25" s="56"/>
      <c r="B25" s="57"/>
      <c r="C25" s="58" t="s">
        <v>16</v>
      </c>
      <c r="D25" s="59">
        <f>'Quarterly Results_REPORTED'!J28</f>
        <v>-122.4</v>
      </c>
      <c r="E25" s="59">
        <f>'Quarterly Results_REPORTED'!Q28</f>
        <v>-125.5</v>
      </c>
      <c r="F25" s="59">
        <f>'Quarterly Results_REPORTED'!X28</f>
        <v>-111.7</v>
      </c>
      <c r="G25" s="59">
        <f>'Quarterly Results_REPORTED'!AE28</f>
        <v>-153.5</v>
      </c>
      <c r="H25" s="59">
        <f>'Quarterly Results_REPORTED'!AL28</f>
        <v>0</v>
      </c>
    </row>
    <row r="26" spans="1:8" s="53" customFormat="1" ht="14.5" customHeight="1">
      <c r="A26" s="56"/>
      <c r="B26" s="57"/>
      <c r="C26" s="60" t="s">
        <v>154</v>
      </c>
      <c r="D26" s="61">
        <f>SUM(D24:D25,D15)</f>
        <v>67.80000000000001</v>
      </c>
      <c r="E26" s="61">
        <f aca="true" t="shared" si="2" ref="E26:G26">SUM(E24:E25,E15)</f>
        <v>69.59999999999997</v>
      </c>
      <c r="F26" s="61">
        <f t="shared" si="2"/>
        <v>70.1</v>
      </c>
      <c r="G26" s="61">
        <f t="shared" si="2"/>
        <v>153.5</v>
      </c>
      <c r="H26" s="61">
        <f aca="true" t="shared" si="3" ref="H26">SUM(H24:H25,H15)</f>
        <v>0</v>
      </c>
    </row>
    <row r="27" spans="1:8" ht="5" customHeight="1">
      <c r="A27" s="47"/>
      <c r="B27" s="51"/>
      <c r="C27" s="54"/>
      <c r="D27" s="192"/>
      <c r="E27" s="192"/>
      <c r="F27" s="192"/>
      <c r="G27" s="192"/>
      <c r="H27" s="192"/>
    </row>
    <row r="28" spans="1:8" s="53" customFormat="1" ht="14.5" customHeight="1">
      <c r="A28" s="56"/>
      <c r="B28" s="57"/>
      <c r="C28" s="199" t="s">
        <v>157</v>
      </c>
      <c r="D28" s="140"/>
      <c r="E28" s="140"/>
      <c r="F28" s="140"/>
      <c r="G28" s="140"/>
      <c r="H28" s="140"/>
    </row>
    <row r="29" spans="1:9" s="53" customFormat="1" ht="14.5" customHeight="1">
      <c r="A29" s="56"/>
      <c r="B29" s="57"/>
      <c r="C29" s="200" t="s">
        <v>159</v>
      </c>
      <c r="D29" s="59">
        <f>'Quarterly Results_REPORTED'!J32</f>
        <v>7.5</v>
      </c>
      <c r="E29" s="59">
        <f>'Quarterly Results_REPORTED'!Q32</f>
        <v>4.2</v>
      </c>
      <c r="F29" s="59">
        <f>'Quarterly Results_REPORTED'!X32</f>
        <v>5.8</v>
      </c>
      <c r="G29" s="59">
        <f>'Quarterly Results_REPORTED'!AE32</f>
        <v>5.1</v>
      </c>
      <c r="H29" s="59">
        <f>'Quarterly Results_REPORTED'!AL32</f>
        <v>0</v>
      </c>
      <c r="I29" s="201"/>
    </row>
    <row r="30" spans="1:8" s="53" customFormat="1" ht="14.5" customHeight="1">
      <c r="A30" s="56"/>
      <c r="B30" s="57"/>
      <c r="C30" s="200" t="s">
        <v>163</v>
      </c>
      <c r="D30" s="59">
        <f>'Quarterly Results_REPORTED'!J33</f>
        <v>50.5</v>
      </c>
      <c r="E30" s="59">
        <f>'Quarterly Results_REPORTED'!Q33</f>
        <v>52.2</v>
      </c>
      <c r="F30" s="59">
        <f>'Quarterly Results_REPORTED'!X33</f>
        <v>54.3</v>
      </c>
      <c r="G30" s="59">
        <f>'Quarterly Results_REPORTED'!AE33</f>
        <v>46.2</v>
      </c>
      <c r="H30" s="59">
        <f>'Quarterly Results_REPORTED'!AL33</f>
        <v>0</v>
      </c>
    </row>
    <row r="31" spans="1:8" s="53" customFormat="1" ht="14.5" customHeight="1">
      <c r="A31" s="56"/>
      <c r="B31" s="57"/>
      <c r="C31" s="200" t="s">
        <v>160</v>
      </c>
      <c r="D31" s="59">
        <f>'Quarterly Results_REPORTED'!J34</f>
        <v>9.8</v>
      </c>
      <c r="E31" s="59">
        <f>'Quarterly Results_REPORTED'!Q34</f>
        <v>13.2</v>
      </c>
      <c r="F31" s="59">
        <f>'Quarterly Results_REPORTED'!X34</f>
        <v>10</v>
      </c>
      <c r="G31" s="59">
        <f>'Quarterly Results_REPORTED'!AE34</f>
        <v>12.7</v>
      </c>
      <c r="H31" s="59">
        <f>'Quarterly Results_REPORTED'!AL34</f>
        <v>0</v>
      </c>
    </row>
    <row r="32" spans="1:8" s="53" customFormat="1" ht="14.5" customHeight="1">
      <c r="A32" s="56"/>
      <c r="B32" s="57"/>
      <c r="C32" s="200" t="s">
        <v>161</v>
      </c>
      <c r="D32" s="59">
        <f>'Quarterly Results_REPORTED'!J35</f>
        <v>0</v>
      </c>
      <c r="E32" s="59">
        <f>'Quarterly Results_REPORTED'!Q35</f>
        <v>0</v>
      </c>
      <c r="F32" s="59">
        <f>'Quarterly Results_REPORTED'!X35</f>
        <v>0</v>
      </c>
      <c r="G32" s="59">
        <f>'Quarterly Results_REPORTED'!AE35</f>
        <v>89.5</v>
      </c>
      <c r="H32" s="59">
        <f>'Quarterly Results_REPORTED'!AL35</f>
        <v>0</v>
      </c>
    </row>
    <row r="33" spans="1:8" ht="5" customHeight="1">
      <c r="A33" s="47"/>
      <c r="B33" s="51"/>
      <c r="C33" s="203"/>
      <c r="D33" s="204"/>
      <c r="E33" s="204"/>
      <c r="F33" s="204"/>
      <c r="G33" s="204"/>
      <c r="H33" s="204"/>
    </row>
    <row r="34" spans="1:8" s="53" customFormat="1" ht="14.5" customHeight="1">
      <c r="A34" s="56"/>
      <c r="B34" s="57"/>
      <c r="C34" s="58" t="s">
        <v>17</v>
      </c>
      <c r="D34" s="59">
        <f>'Quarterly Results_REPORTED'!J37</f>
        <v>4.3</v>
      </c>
      <c r="E34" s="59">
        <f>'Quarterly Results_REPORTED'!Q37</f>
        <v>1.4</v>
      </c>
      <c r="F34" s="59">
        <f>'Quarterly Results_REPORTED'!X37</f>
        <v>-1.9</v>
      </c>
      <c r="G34" s="59">
        <f>'Quarterly Results_REPORTED'!AE37</f>
        <v>0.4</v>
      </c>
      <c r="H34" s="59">
        <f>'Quarterly Results_REPORTED'!AL37</f>
        <v>0</v>
      </c>
    </row>
    <row r="35" spans="1:8" s="53" customFormat="1" ht="14.5" customHeight="1">
      <c r="A35" s="56"/>
      <c r="B35" s="57"/>
      <c r="C35" s="60" t="s">
        <v>18</v>
      </c>
      <c r="D35" s="61">
        <f>D26+D34</f>
        <v>72.10000000000001</v>
      </c>
      <c r="E35" s="61">
        <f aca="true" t="shared" si="4" ref="E35:G35">E26+E34</f>
        <v>70.99999999999997</v>
      </c>
      <c r="F35" s="61">
        <f t="shared" si="4"/>
        <v>68.19999999999999</v>
      </c>
      <c r="G35" s="61">
        <f t="shared" si="4"/>
        <v>153.9</v>
      </c>
      <c r="H35" s="61">
        <f aca="true" t="shared" si="5" ref="H35">H26+H34</f>
        <v>0</v>
      </c>
    </row>
    <row r="36" spans="1:8" s="53" customFormat="1" ht="14.5" customHeight="1">
      <c r="A36" s="56"/>
      <c r="B36" s="57"/>
      <c r="C36" s="58" t="s">
        <v>153</v>
      </c>
      <c r="D36" s="59">
        <f>'Quarterly Results_REPORTED'!J39</f>
        <v>-41.1</v>
      </c>
      <c r="E36" s="59">
        <f>'Quarterly Results_REPORTED'!Q39</f>
        <v>-40.7</v>
      </c>
      <c r="F36" s="59">
        <f>'Quarterly Results_REPORTED'!X39</f>
        <v>-41.8</v>
      </c>
      <c r="G36" s="59">
        <f>'Quarterly Results_REPORTED'!AE39</f>
        <v>-78</v>
      </c>
      <c r="H36" s="59">
        <f>'Quarterly Results_REPORTED'!AL39</f>
        <v>0</v>
      </c>
    </row>
    <row r="37" spans="1:8" s="53" customFormat="1" ht="14.5" customHeight="1">
      <c r="A37" s="56"/>
      <c r="B37" s="57"/>
      <c r="C37" s="60" t="s">
        <v>3</v>
      </c>
      <c r="D37" s="61">
        <f>D35+D36</f>
        <v>31.000000000000007</v>
      </c>
      <c r="E37" s="61">
        <f aca="true" t="shared" si="6" ref="E37:G37">E35+E36</f>
        <v>30.29999999999997</v>
      </c>
      <c r="F37" s="61">
        <f t="shared" si="6"/>
        <v>26.39999999999999</v>
      </c>
      <c r="G37" s="61">
        <f t="shared" si="6"/>
        <v>75.9</v>
      </c>
      <c r="H37" s="61">
        <f aca="true" t="shared" si="7" ref="H37">H35+H36</f>
        <v>0</v>
      </c>
    </row>
    <row r="38" spans="1:8" ht="5" customHeight="1">
      <c r="A38" s="47"/>
      <c r="B38" s="51"/>
      <c r="C38" s="54"/>
      <c r="D38" s="192"/>
      <c r="E38" s="192"/>
      <c r="F38" s="192"/>
      <c r="G38" s="192"/>
      <c r="H38" s="192"/>
    </row>
    <row r="39" spans="1:8" s="53" customFormat="1" ht="14.5" customHeight="1">
      <c r="A39" s="56"/>
      <c r="B39" s="57"/>
      <c r="C39" s="199" t="s">
        <v>157</v>
      </c>
      <c r="D39" s="140"/>
      <c r="E39" s="140"/>
      <c r="F39" s="140"/>
      <c r="G39" s="140"/>
      <c r="H39" s="140"/>
    </row>
    <row r="40" spans="1:9" s="53" customFormat="1" ht="14.5" customHeight="1">
      <c r="A40" s="56"/>
      <c r="B40" s="57"/>
      <c r="C40" s="200" t="s">
        <v>159</v>
      </c>
      <c r="D40" s="59">
        <f>'Quarterly Results_REPORTED'!J43</f>
        <v>9.1</v>
      </c>
      <c r="E40" s="59">
        <f>'Quarterly Results_REPORTED'!Q43</f>
        <v>4.4</v>
      </c>
      <c r="F40" s="59">
        <f>'Quarterly Results_REPORTED'!X43</f>
        <v>3.6</v>
      </c>
      <c r="G40" s="59">
        <f>'Quarterly Results_REPORTED'!AE43</f>
        <v>4.9</v>
      </c>
      <c r="H40" s="59">
        <f>'Quarterly Results_REPORTED'!AL43</f>
        <v>0</v>
      </c>
      <c r="I40" s="201"/>
    </row>
    <row r="41" spans="1:8" s="53" customFormat="1" ht="14.5" customHeight="1">
      <c r="A41" s="56"/>
      <c r="B41" s="57"/>
      <c r="C41" s="200" t="s">
        <v>163</v>
      </c>
      <c r="D41" s="59">
        <f>'Quarterly Results_REPORTED'!J44</f>
        <v>24</v>
      </c>
      <c r="E41" s="59">
        <f>'Quarterly Results_REPORTED'!Q44</f>
        <v>24.2</v>
      </c>
      <c r="F41" s="59">
        <f>'Quarterly Results_REPORTED'!X44</f>
        <v>24.5</v>
      </c>
      <c r="G41" s="59">
        <f>'Quarterly Results_REPORTED'!AE44</f>
        <v>15</v>
      </c>
      <c r="H41" s="59">
        <f>'Quarterly Results_REPORTED'!AL44</f>
        <v>0</v>
      </c>
    </row>
    <row r="42" spans="1:8" s="53" customFormat="1" ht="14.5" customHeight="1">
      <c r="A42" s="56"/>
      <c r="B42" s="57"/>
      <c r="C42" s="200" t="s">
        <v>160</v>
      </c>
      <c r="D42" s="59">
        <f>'Quarterly Results_REPORTED'!J45</f>
        <v>-2.1</v>
      </c>
      <c r="E42" s="59">
        <f>'Quarterly Results_REPORTED'!Q45</f>
        <v>1.7</v>
      </c>
      <c r="F42" s="59">
        <f>'Quarterly Results_REPORTED'!X45</f>
        <v>-1.7</v>
      </c>
      <c r="G42" s="59">
        <f>'Quarterly Results_REPORTED'!AE45</f>
        <v>3.8</v>
      </c>
      <c r="H42" s="59">
        <f>'Quarterly Results_REPORTED'!AL45</f>
        <v>0</v>
      </c>
    </row>
    <row r="43" spans="1:8" s="53" customFormat="1" ht="14.5" customHeight="1">
      <c r="A43" s="56"/>
      <c r="B43" s="57"/>
      <c r="C43" s="200" t="s">
        <v>161</v>
      </c>
      <c r="D43" s="59">
        <f>'Quarterly Results_REPORTED'!J46</f>
        <v>0</v>
      </c>
      <c r="E43" s="59">
        <f>'Quarterly Results_REPORTED'!Q46</f>
        <v>0</v>
      </c>
      <c r="F43" s="59">
        <f>'Quarterly Results_REPORTED'!X46</f>
        <v>0</v>
      </c>
      <c r="G43" s="59">
        <f>'Quarterly Results_REPORTED'!AE46</f>
        <v>52.2</v>
      </c>
      <c r="H43" s="59">
        <f>'Quarterly Results_REPORTED'!AL46</f>
        <v>0</v>
      </c>
    </row>
    <row r="44" spans="1:8" ht="5" customHeight="1">
      <c r="A44" s="47"/>
      <c r="B44" s="51"/>
      <c r="C44" s="203"/>
      <c r="D44" s="204"/>
      <c r="E44" s="204"/>
      <c r="F44" s="204"/>
      <c r="G44" s="204"/>
      <c r="H44" s="204"/>
    </row>
    <row r="45" spans="1:8" s="53" customFormat="1" ht="14.5" customHeight="1">
      <c r="A45" s="56"/>
      <c r="B45" s="57"/>
      <c r="C45" s="58" t="s">
        <v>19</v>
      </c>
      <c r="D45" s="59">
        <f>'Quarterly Results_REPORTED'!J48</f>
        <v>-0.6</v>
      </c>
      <c r="E45" s="59">
        <f>'Quarterly Results_REPORTED'!Q48</f>
        <v>-2.4</v>
      </c>
      <c r="F45" s="59">
        <f>'Quarterly Results_REPORTED'!X48</f>
        <v>-0.1</v>
      </c>
      <c r="G45" s="59">
        <f>'Quarterly Results_REPORTED'!AE48</f>
        <v>-21.4</v>
      </c>
      <c r="H45" s="59">
        <f>'Quarterly Results_REPORTED'!AL48</f>
        <v>0</v>
      </c>
    </row>
    <row r="46" spans="1:8" s="34" customFormat="1" ht="14.5" customHeight="1" hidden="1">
      <c r="A46" s="206"/>
      <c r="B46" s="207"/>
      <c r="C46" s="76" t="s">
        <v>20</v>
      </c>
      <c r="D46" s="208">
        <f>'Quarterly Results_REPORTED'!J49</f>
        <v>0</v>
      </c>
      <c r="E46" s="208">
        <f>'Quarterly Results_REPORTED'!Q49</f>
        <v>0</v>
      </c>
      <c r="F46" s="208">
        <f>'Quarterly Results_REPORTED'!X49</f>
        <v>1.1</v>
      </c>
      <c r="G46" s="208">
        <f>'Quarterly Results_REPORTED'!AE49</f>
        <v>0</v>
      </c>
      <c r="H46" s="208">
        <f>'Quarterly Results_REPORTED'!AL49</f>
        <v>0</v>
      </c>
    </row>
    <row r="47" spans="1:8" s="53" customFormat="1" ht="14.5" customHeight="1">
      <c r="A47" s="56"/>
      <c r="B47" s="57"/>
      <c r="C47" s="209" t="s">
        <v>32</v>
      </c>
      <c r="D47" s="210">
        <f>D37+D45</f>
        <v>30.400000000000006</v>
      </c>
      <c r="E47" s="210">
        <f aca="true" t="shared" si="8" ref="E47:G47">E37+E45</f>
        <v>27.89999999999997</v>
      </c>
      <c r="F47" s="210">
        <f t="shared" si="8"/>
        <v>26.29999999999999</v>
      </c>
      <c r="G47" s="210">
        <f t="shared" si="8"/>
        <v>54.50000000000001</v>
      </c>
      <c r="H47" s="210">
        <f aca="true" t="shared" si="9" ref="H47">H37+H45</f>
        <v>0</v>
      </c>
    </row>
    <row r="48" spans="1:8" s="53" customFormat="1" ht="14.5" customHeight="1">
      <c r="A48" s="56"/>
      <c r="B48" s="57"/>
      <c r="C48" s="58" t="s">
        <v>21</v>
      </c>
      <c r="D48" s="59">
        <f>'Quarterly Results_REPORTED'!J51</f>
        <v>-7.7</v>
      </c>
      <c r="E48" s="59">
        <f>'Quarterly Results_REPORTED'!Q51</f>
        <v>-5</v>
      </c>
      <c r="F48" s="59">
        <f>'Quarterly Results_REPORTED'!X51</f>
        <v>-3.6</v>
      </c>
      <c r="G48" s="59">
        <f>'Quarterly Results_REPORTED'!AE51</f>
        <v>-17.1</v>
      </c>
      <c r="H48" s="59">
        <f>'Quarterly Results_REPORTED'!AL51</f>
        <v>0</v>
      </c>
    </row>
    <row r="49" spans="1:8" s="53" customFormat="1" ht="14.5" customHeight="1">
      <c r="A49" s="56"/>
      <c r="B49" s="57"/>
      <c r="C49" s="60" t="s">
        <v>158</v>
      </c>
      <c r="D49" s="61">
        <f>D47+D48</f>
        <v>22.700000000000006</v>
      </c>
      <c r="E49" s="61">
        <f aca="true" t="shared" si="10" ref="E49:G49">E47+E48</f>
        <v>22.89999999999997</v>
      </c>
      <c r="F49" s="61">
        <f t="shared" si="10"/>
        <v>22.69999999999999</v>
      </c>
      <c r="G49" s="61">
        <f t="shared" si="10"/>
        <v>37.400000000000006</v>
      </c>
      <c r="H49" s="61">
        <f aca="true" t="shared" si="11" ref="H49">H47+H48</f>
        <v>0</v>
      </c>
    </row>
    <row r="50" spans="1:8" s="53" customFormat="1" ht="14.5" customHeight="1">
      <c r="A50" s="56"/>
      <c r="B50" s="57"/>
      <c r="C50" s="58" t="s">
        <v>22</v>
      </c>
      <c r="D50" s="59">
        <f>'Quarterly Results_REPORTED'!J53</f>
        <v>5.882</v>
      </c>
      <c r="E50" s="59">
        <f>'Quarterly Results_REPORTED'!Q53</f>
        <v>8.047</v>
      </c>
      <c r="F50" s="59">
        <f>'Quarterly Results_REPORTED'!X53</f>
        <v>2.044</v>
      </c>
      <c r="G50" s="59">
        <f>'Quarterly Results_REPORTED'!AE53</f>
        <v>5.718</v>
      </c>
      <c r="H50" s="59">
        <f>'Quarterly Results_REPORTED'!AL53</f>
        <v>0</v>
      </c>
    </row>
    <row r="51" spans="1:8" s="53" customFormat="1" ht="14.5" customHeight="1">
      <c r="A51" s="56"/>
      <c r="B51" s="57"/>
      <c r="C51" s="209" t="s">
        <v>23</v>
      </c>
      <c r="D51" s="210">
        <f>D49+D50</f>
        <v>28.582000000000008</v>
      </c>
      <c r="E51" s="210">
        <f aca="true" t="shared" si="12" ref="E51:G51">E49+E50</f>
        <v>30.94699999999997</v>
      </c>
      <c r="F51" s="210">
        <f t="shared" si="12"/>
        <v>24.74399999999999</v>
      </c>
      <c r="G51" s="210">
        <f t="shared" si="12"/>
        <v>43.11800000000001</v>
      </c>
      <c r="H51" s="210">
        <f aca="true" t="shared" si="13" ref="H51">H49+H50</f>
        <v>0</v>
      </c>
    </row>
    <row r="52" spans="1:8" s="53" customFormat="1" ht="14.5" customHeight="1">
      <c r="A52" s="56"/>
      <c r="B52" s="57"/>
      <c r="C52" s="58" t="s">
        <v>24</v>
      </c>
      <c r="D52" s="59">
        <f>'Quarterly Results_REPORTED'!J55</f>
        <v>-0.1</v>
      </c>
      <c r="E52" s="59">
        <f>'Quarterly Results_REPORTED'!Q55</f>
        <v>-0.6</v>
      </c>
      <c r="F52" s="59">
        <f>'Quarterly Results_REPORTED'!X55</f>
        <v>-0.5</v>
      </c>
      <c r="G52" s="59">
        <f>'Quarterly Results_REPORTED'!AE55</f>
        <v>-2.3</v>
      </c>
      <c r="H52" s="59">
        <f>'Quarterly Results_REPORTED'!AL55</f>
        <v>0</v>
      </c>
    </row>
    <row r="53" spans="1:8" s="53" customFormat="1" ht="14.5" customHeight="1">
      <c r="A53" s="56"/>
      <c r="B53" s="193"/>
      <c r="C53" s="60" t="s">
        <v>25</v>
      </c>
      <c r="D53" s="61">
        <f>D51+D52</f>
        <v>28.482000000000006</v>
      </c>
      <c r="E53" s="61">
        <f aca="true" t="shared" si="14" ref="E53:G53">E51+E52</f>
        <v>30.34699999999997</v>
      </c>
      <c r="F53" s="61">
        <f t="shared" si="14"/>
        <v>24.24399999999999</v>
      </c>
      <c r="G53" s="61">
        <f t="shared" si="14"/>
        <v>40.81800000000001</v>
      </c>
      <c r="H53" s="61">
        <f aca="true" t="shared" si="15" ref="H53">H51+H52</f>
        <v>0</v>
      </c>
    </row>
    <row r="54" ht="15">
      <c r="H54" s="63"/>
    </row>
    <row r="55" ht="15">
      <c r="H55" s="63"/>
    </row>
    <row r="56" spans="1:8" s="50" customFormat="1" ht="20" customHeight="1" thickBot="1">
      <c r="A56" s="48"/>
      <c r="B56" s="84"/>
      <c r="C56" s="190" t="s">
        <v>279</v>
      </c>
      <c r="D56" s="189"/>
      <c r="E56" s="189"/>
      <c r="F56" s="189"/>
      <c r="G56" s="189"/>
      <c r="H56" s="189"/>
    </row>
    <row r="57" spans="3:8" ht="15" thickBot="1">
      <c r="C57" s="24" t="s">
        <v>230</v>
      </c>
      <c r="D57" s="17">
        <v>2018</v>
      </c>
      <c r="E57" s="177">
        <v>2019</v>
      </c>
      <c r="F57" s="17">
        <v>2020</v>
      </c>
      <c r="G57" s="177">
        <v>2021</v>
      </c>
      <c r="H57" s="177">
        <v>2022</v>
      </c>
    </row>
    <row r="58" spans="1:8" ht="5" customHeight="1">
      <c r="A58" s="47"/>
      <c r="B58" s="51"/>
      <c r="C58" s="54"/>
      <c r="D58" s="191"/>
      <c r="E58" s="191"/>
      <c r="F58" s="192"/>
      <c r="G58" s="192"/>
      <c r="H58" s="192"/>
    </row>
    <row r="59" spans="3:8" ht="15">
      <c r="C59" s="58" t="s">
        <v>287</v>
      </c>
      <c r="D59" s="211">
        <f>'Quarterly Results_REPORTED'!J63</f>
        <v>911</v>
      </c>
      <c r="E59" s="211">
        <f>'Quarterly Results_REPORTED'!Q63</f>
        <v>1598</v>
      </c>
      <c r="F59" s="211">
        <f>'Quarterly Results_REPORTED'!X63</f>
        <v>-3796</v>
      </c>
      <c r="G59" s="211">
        <f>'Quarterly Results_REPORTED'!AE63</f>
        <v>57</v>
      </c>
      <c r="H59" s="211">
        <f>'Quarterly Results_REPORTED'!AL63</f>
        <v>0</v>
      </c>
    </row>
    <row r="60" spans="3:8" ht="15">
      <c r="C60" s="58" t="s">
        <v>288</v>
      </c>
      <c r="D60" s="211">
        <f>'Quarterly Results_REPORTED'!J64</f>
        <v>2792</v>
      </c>
      <c r="E60" s="211">
        <f>'Quarterly Results_REPORTED'!Q64</f>
        <v>3377</v>
      </c>
      <c r="F60" s="211">
        <f>'Quarterly Results_REPORTED'!X64</f>
        <v>2568</v>
      </c>
      <c r="G60" s="211">
        <f>'Quarterly Results_REPORTED'!AE64</f>
        <v>2068</v>
      </c>
      <c r="H60" s="211">
        <f>'Quarterly Results_REPORTED'!AL64</f>
        <v>0</v>
      </c>
    </row>
    <row r="61" spans="3:8" ht="15">
      <c r="C61" s="58" t="s">
        <v>26</v>
      </c>
      <c r="D61" s="211">
        <f>'Quarterly Results_REPORTED'!J65</f>
        <v>988</v>
      </c>
      <c r="E61" s="211">
        <f>'Quarterly Results_REPORTED'!Q65</f>
        <v>1722</v>
      </c>
      <c r="F61" s="211">
        <f>'Quarterly Results_REPORTED'!X65</f>
        <v>1813</v>
      </c>
      <c r="G61" s="211">
        <f>'Quarterly Results_REPORTED'!AE65</f>
        <v>2356</v>
      </c>
      <c r="H61" s="211">
        <f>'Quarterly Results_REPORTED'!AL65</f>
        <v>0</v>
      </c>
    </row>
    <row r="62" spans="3:8" ht="15">
      <c r="C62" s="58" t="s">
        <v>289</v>
      </c>
      <c r="D62" s="211">
        <f>'Quarterly Results_REPORTED'!J66</f>
        <v>1325</v>
      </c>
      <c r="E62" s="211">
        <f>'Quarterly Results_REPORTED'!Q66</f>
        <v>1192</v>
      </c>
      <c r="F62" s="211">
        <f>'Quarterly Results_REPORTED'!X66</f>
        <v>1052</v>
      </c>
      <c r="G62" s="211">
        <f>'Quarterly Results_REPORTED'!AE66</f>
        <v>1939</v>
      </c>
      <c r="H62" s="211">
        <f>'Quarterly Results_REPORTED'!AL66</f>
        <v>0</v>
      </c>
    </row>
    <row r="63" spans="3:8" ht="15">
      <c r="C63" s="58" t="s">
        <v>27</v>
      </c>
      <c r="D63" s="211">
        <f>'Quarterly Results_REPORTED'!J67</f>
        <v>173</v>
      </c>
      <c r="E63" s="211">
        <f>'Quarterly Results_REPORTED'!Q67</f>
        <v>460</v>
      </c>
      <c r="F63" s="211">
        <f>'Quarterly Results_REPORTED'!X67</f>
        <v>282</v>
      </c>
      <c r="G63" s="211">
        <f>'Quarterly Results_REPORTED'!AE67</f>
        <v>453</v>
      </c>
      <c r="H63" s="211">
        <f>'Quarterly Results_REPORTED'!AL67</f>
        <v>0</v>
      </c>
    </row>
    <row r="64" spans="3:8" ht="15">
      <c r="C64" s="58" t="s">
        <v>28</v>
      </c>
      <c r="D64" s="211">
        <f>'Quarterly Results_REPORTED'!J68</f>
        <v>57</v>
      </c>
      <c r="E64" s="211">
        <f>'Quarterly Results_REPORTED'!Q68</f>
        <v>55</v>
      </c>
      <c r="F64" s="211">
        <f>'Quarterly Results_REPORTED'!X68</f>
        <v>44</v>
      </c>
      <c r="G64" s="211">
        <f>'Quarterly Results_REPORTED'!AE68</f>
        <v>0</v>
      </c>
      <c r="H64" s="211">
        <f>'Quarterly Results_REPORTED'!AL68</f>
        <v>0</v>
      </c>
    </row>
    <row r="65" spans="3:8" ht="15">
      <c r="C65" s="58" t="s">
        <v>29</v>
      </c>
      <c r="D65" s="211">
        <f>'Quarterly Results_REPORTED'!J69</f>
        <v>18</v>
      </c>
      <c r="E65" s="211">
        <f>'Quarterly Results_REPORTED'!Q69</f>
        <v>34</v>
      </c>
      <c r="F65" s="211">
        <f>'Quarterly Results_REPORTED'!X69</f>
        <v>81</v>
      </c>
      <c r="G65" s="211">
        <f>'Quarterly Results_REPORTED'!AE69</f>
        <v>0</v>
      </c>
      <c r="H65" s="211">
        <f>'Quarterly Results_REPORTED'!AL69</f>
        <v>0</v>
      </c>
    </row>
    <row r="66" spans="3:8" ht="15">
      <c r="C66" s="58" t="s">
        <v>290</v>
      </c>
      <c r="D66" s="211">
        <f>'Quarterly Results_REPORTED'!J70</f>
        <v>-382</v>
      </c>
      <c r="E66" s="211">
        <f>'Quarterly Results_REPORTED'!Q70</f>
        <v>-391</v>
      </c>
      <c r="F66" s="211">
        <f>'Quarterly Results_REPORTED'!X70</f>
        <v>0</v>
      </c>
      <c r="G66" s="211">
        <f>'Quarterly Results_REPORTED'!AE70</f>
        <v>-552</v>
      </c>
      <c r="H66" s="211">
        <f>'Quarterly Results_REPORTED'!AL70</f>
        <v>0</v>
      </c>
    </row>
    <row r="67" spans="3:8" ht="15">
      <c r="C67" s="58" t="s">
        <v>69</v>
      </c>
      <c r="D67" s="211">
        <f>'Quarterly Results_REPORTED'!J71</f>
        <v>0</v>
      </c>
      <c r="E67" s="211">
        <f>'Quarterly Results_REPORTED'!Q71</f>
        <v>0</v>
      </c>
      <c r="F67" s="211">
        <f>'Quarterly Results_REPORTED'!X71</f>
        <v>0</v>
      </c>
      <c r="G67" s="211">
        <f>'Quarterly Results_REPORTED'!AE71</f>
        <v>-9</v>
      </c>
      <c r="H67" s="211">
        <f>'Quarterly Results_REPORTED'!AL71</f>
        <v>0</v>
      </c>
    </row>
    <row r="68" spans="3:8" ht="15">
      <c r="C68" s="58" t="s">
        <v>129</v>
      </c>
      <c r="D68" s="211">
        <f>'Quarterly Results_REPORTED'!J72</f>
        <v>0</v>
      </c>
      <c r="E68" s="211">
        <f>'Quarterly Results_REPORTED'!Q72</f>
        <v>0</v>
      </c>
      <c r="F68" s="211">
        <f>'Quarterly Results_REPORTED'!X72</f>
        <v>0</v>
      </c>
      <c r="G68" s="211">
        <f>'Quarterly Results_REPORTED'!AE72</f>
        <v>0</v>
      </c>
      <c r="H68" s="211">
        <f>'Quarterly Results_REPORTED'!AL72</f>
        <v>0</v>
      </c>
    </row>
    <row r="69" spans="3:8" ht="15">
      <c r="C69" s="58" t="s">
        <v>70</v>
      </c>
      <c r="D69" s="211">
        <f>'Quarterly Results_REPORTED'!J73</f>
        <v>0</v>
      </c>
      <c r="E69" s="211">
        <f>'Quarterly Results_REPORTED'!Q73</f>
        <v>0</v>
      </c>
      <c r="F69" s="211">
        <f>'Quarterly Results_REPORTED'!X73</f>
        <v>0</v>
      </c>
      <c r="G69" s="211">
        <f>'Quarterly Results_REPORTED'!AE73</f>
        <v>901</v>
      </c>
      <c r="H69" s="211">
        <f>'Quarterly Results_REPORTED'!AL73</f>
        <v>0</v>
      </c>
    </row>
    <row r="70" spans="3:8" ht="15">
      <c r="C70" s="58" t="s">
        <v>71</v>
      </c>
      <c r="D70" s="211">
        <f>'Quarterly Results_REPORTED'!J74</f>
        <v>0</v>
      </c>
      <c r="E70" s="211">
        <f>'Quarterly Results_REPORTED'!Q74</f>
        <v>0</v>
      </c>
      <c r="F70" s="211">
        <f>'Quarterly Results_REPORTED'!X74</f>
        <v>0</v>
      </c>
      <c r="G70" s="211">
        <f>'Quarterly Results_REPORTED'!AE74</f>
        <v>-1495</v>
      </c>
      <c r="H70" s="211">
        <f>'Quarterly Results_REPORTED'!AL74</f>
        <v>0</v>
      </c>
    </row>
    <row r="71" spans="3:8" ht="15">
      <c r="C71" s="60" t="s">
        <v>22</v>
      </c>
      <c r="D71" s="212">
        <f>SUM(D59:D70)</f>
        <v>5882</v>
      </c>
      <c r="E71" s="212">
        <f aca="true" t="shared" si="16" ref="E71:G71">SUM(E59:E70)</f>
        <v>8047</v>
      </c>
      <c r="F71" s="212">
        <f t="shared" si="16"/>
        <v>2044</v>
      </c>
      <c r="G71" s="212">
        <f t="shared" si="16"/>
        <v>5718</v>
      </c>
      <c r="H71" s="212">
        <f aca="true" t="shared" si="17" ref="H71">SUM(H59:H70)</f>
        <v>0</v>
      </c>
    </row>
    <row r="72" spans="6:7" ht="15">
      <c r="F72" s="286"/>
      <c r="G72" s="286"/>
    </row>
    <row r="73" ht="15">
      <c r="C73" s="35" t="s">
        <v>84</v>
      </c>
    </row>
    <row r="74" spans="1:3" s="63" customFormat="1" ht="12">
      <c r="A74" s="46"/>
      <c r="B74" s="47"/>
      <c r="C74" s="35" t="s">
        <v>85</v>
      </c>
    </row>
    <row r="75" spans="1:3" s="63" customFormat="1" ht="12">
      <c r="A75" s="46"/>
      <c r="B75" s="47"/>
      <c r="C75" s="35" t="s">
        <v>86</v>
      </c>
    </row>
    <row r="76" spans="1:3" s="63" customFormat="1" ht="12">
      <c r="A76" s="46"/>
      <c r="B76" s="47"/>
      <c r="C76" s="36" t="s">
        <v>87</v>
      </c>
    </row>
  </sheetData>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799847602844"/>
  </sheetPr>
  <dimension ref="A1:O95"/>
  <sheetViews>
    <sheetView showGridLines="0" zoomScale="130" zoomScaleNormal="130" workbookViewId="0" topLeftCell="B89">
      <selection activeCell="C9" sqref="C9"/>
    </sheetView>
  </sheetViews>
  <sheetFormatPr defaultColWidth="9.140625" defaultRowHeight="15"/>
  <cols>
    <col min="1" max="1" width="2.7109375" style="46" bestFit="1" customWidth="1"/>
    <col min="2" max="2" width="2.7109375" style="47" bestFit="1" customWidth="1"/>
    <col min="3" max="3" width="42.8515625" style="47" bestFit="1" customWidth="1"/>
    <col min="4" max="7" width="11.8515625" style="63" customWidth="1"/>
    <col min="8" max="8" width="11.8515625" style="1" hidden="1" customWidth="1"/>
    <col min="9" max="16384" width="8.7109375" style="1" customWidth="1"/>
  </cols>
  <sheetData>
    <row r="1" spans="1:7" s="47" customFormat="1" ht="12">
      <c r="A1" s="46"/>
      <c r="D1" s="153"/>
      <c r="E1" s="63"/>
      <c r="F1" s="63"/>
      <c r="G1" s="63"/>
    </row>
    <row r="2" ht="12"/>
    <row r="3" ht="12"/>
    <row r="4" spans="1:7" s="47" customFormat="1" ht="12">
      <c r="A4" s="46"/>
      <c r="D4" s="153"/>
      <c r="E4" s="63"/>
      <c r="F4" s="63"/>
      <c r="G4" s="63"/>
    </row>
    <row r="5" ht="12"/>
    <row r="6" ht="5" customHeight="1">
      <c r="H6" s="63"/>
    </row>
    <row r="7" spans="1:15" s="183" customFormat="1" ht="20" customHeight="1">
      <c r="A7" s="48"/>
      <c r="B7" s="49"/>
      <c r="C7" s="182" t="s">
        <v>291</v>
      </c>
      <c r="D7" s="49"/>
      <c r="E7" s="49"/>
      <c r="F7" s="49"/>
      <c r="G7" s="49"/>
      <c r="H7" s="49"/>
      <c r="I7" s="49"/>
      <c r="J7" s="49"/>
      <c r="K7" s="49"/>
      <c r="L7" s="49"/>
      <c r="M7" s="49"/>
      <c r="N7" s="49"/>
      <c r="O7" s="49"/>
    </row>
    <row r="8" spans="1:8" s="185" customFormat="1" ht="5" customHeight="1">
      <c r="A8" s="46"/>
      <c r="B8" s="46"/>
      <c r="C8" s="46"/>
      <c r="D8" s="184"/>
      <c r="E8" s="184"/>
      <c r="F8" s="184"/>
      <c r="G8" s="184"/>
      <c r="H8" s="184"/>
    </row>
    <row r="9" spans="1:7" s="152" customFormat="1" ht="20" customHeight="1">
      <c r="A9" s="186"/>
      <c r="B9" s="187"/>
      <c r="C9" s="188" t="s">
        <v>284</v>
      </c>
      <c r="D9" s="187"/>
      <c r="E9" s="187"/>
      <c r="F9" s="187"/>
      <c r="G9" s="187"/>
    </row>
    <row r="10" spans="1:8" s="50" customFormat="1" ht="15" customHeight="1" thickBot="1">
      <c r="A10" s="48"/>
      <c r="B10" s="49"/>
      <c r="C10" s="47"/>
      <c r="D10" s="63"/>
      <c r="E10" s="63"/>
      <c r="F10" s="63"/>
      <c r="G10" s="63"/>
      <c r="H10" s="189"/>
    </row>
    <row r="11" spans="1:8" s="50" customFormat="1" ht="20" customHeight="1" thickBot="1">
      <c r="A11" s="48"/>
      <c r="B11" s="49"/>
      <c r="C11" s="190" t="s">
        <v>63</v>
      </c>
      <c r="D11" s="189"/>
      <c r="E11" s="189"/>
      <c r="F11" s="189"/>
      <c r="G11" s="189"/>
      <c r="H11" s="189"/>
    </row>
    <row r="12" spans="1:8" s="53" customFormat="1" ht="15" customHeight="1" thickBot="1">
      <c r="A12" s="51"/>
      <c r="B12" s="52"/>
      <c r="C12" s="24" t="s">
        <v>151</v>
      </c>
      <c r="D12" s="17">
        <v>2018</v>
      </c>
      <c r="E12" s="177">
        <v>2019</v>
      </c>
      <c r="F12" s="17">
        <v>2020</v>
      </c>
      <c r="G12" s="177">
        <v>2021</v>
      </c>
      <c r="H12" s="177">
        <v>2022</v>
      </c>
    </row>
    <row r="13" spans="1:8" ht="5" customHeight="1">
      <c r="A13" s="47"/>
      <c r="B13" s="51"/>
      <c r="C13" s="54"/>
      <c r="D13" s="191"/>
      <c r="E13" s="191"/>
      <c r="F13" s="192"/>
      <c r="G13" s="192"/>
      <c r="H13" s="192"/>
    </row>
    <row r="14" spans="1:8" s="53" customFormat="1" ht="14.5" customHeight="1">
      <c r="A14" s="56"/>
      <c r="B14" s="57"/>
      <c r="C14" s="58" t="s">
        <v>128</v>
      </c>
      <c r="D14" s="59">
        <f>'Quarterly Results_REPORTED'!J21</f>
        <v>122.2</v>
      </c>
      <c r="E14" s="59">
        <f>'Quarterly Results_REPORTED'!Q21</f>
        <v>124.6</v>
      </c>
      <c r="F14" s="59">
        <f>'Quarterly Results_REPORTED'!X21</f>
        <v>125.7</v>
      </c>
      <c r="G14" s="59">
        <f>'Quarterly Results_REPORTED'!AE21</f>
        <v>131.79999999999998</v>
      </c>
      <c r="H14" s="59">
        <f>'Quarterly Results_REPORTED'!AL21</f>
        <v>0</v>
      </c>
    </row>
    <row r="15" spans="1:8" s="53" customFormat="1" ht="14.5" customHeight="1">
      <c r="A15" s="56"/>
      <c r="B15" s="193"/>
      <c r="C15" s="58" t="s">
        <v>272</v>
      </c>
      <c r="D15" s="59">
        <f>'Quarterly Results_REPORTED'!J22</f>
        <v>82.1</v>
      </c>
      <c r="E15" s="59">
        <f>'Quarterly Results_REPORTED'!Q22</f>
        <v>82.6</v>
      </c>
      <c r="F15" s="59">
        <f>'Quarterly Results_REPORTED'!X22</f>
        <v>81.8</v>
      </c>
      <c r="G15" s="59">
        <f>'Quarterly Results_REPORTED'!AE22</f>
        <v>77.1</v>
      </c>
      <c r="H15" s="59">
        <f>'Quarterly Results_REPORTED'!AL22</f>
        <v>0</v>
      </c>
    </row>
    <row r="16" spans="3:8" ht="15">
      <c r="C16" s="58" t="s">
        <v>0</v>
      </c>
      <c r="D16" s="59">
        <f>'Quarterly Results_REPORTED'!J23</f>
        <v>115.7</v>
      </c>
      <c r="E16" s="59">
        <f>'Quarterly Results_REPORTED'!Q23</f>
        <v>118.29999999999998</v>
      </c>
      <c r="F16" s="59">
        <f>'Quarterly Results_REPORTED'!X23</f>
        <v>94.7</v>
      </c>
      <c r="G16" s="59">
        <f>'Quarterly Results_REPORTED'!AE23</f>
        <v>124</v>
      </c>
      <c r="H16" s="59">
        <f>'Quarterly Results_REPORTED'!AL23</f>
        <v>0</v>
      </c>
    </row>
    <row r="17" spans="3:8" ht="15">
      <c r="C17" s="58" t="s">
        <v>119</v>
      </c>
      <c r="D17" s="59">
        <f>'Quarterly Results_REPORTED'!J24</f>
        <v>0</v>
      </c>
      <c r="E17" s="59">
        <f>'Quarterly Results_REPORTED'!Q24</f>
        <v>0</v>
      </c>
      <c r="F17" s="59">
        <f>'Quarterly Results_REPORTED'!X24</f>
        <v>0</v>
      </c>
      <c r="G17" s="59">
        <f>'Quarterly Results_REPORTED'!AE24</f>
        <v>212.9</v>
      </c>
      <c r="H17" s="59">
        <f>'Quarterly Results_REPORTED'!AL24</f>
        <v>0</v>
      </c>
    </row>
    <row r="18" spans="3:8" ht="15">
      <c r="C18" s="58" t="s">
        <v>1</v>
      </c>
      <c r="D18" s="59">
        <f>'Quarterly Results_REPORTED'!J25</f>
        <v>-23.69999999999999</v>
      </c>
      <c r="E18" s="59">
        <f>'Quarterly Results_REPORTED'!Q25</f>
        <v>-24.900000000000034</v>
      </c>
      <c r="F18" s="59">
        <f>'Quarterly Results_REPORTED'!X25</f>
        <v>-22.69999999999999</v>
      </c>
      <c r="G18" s="59">
        <f>'Quarterly Results_REPORTED'!AE25</f>
        <v>-31.799999999999955</v>
      </c>
      <c r="H18" s="59">
        <f>'Quarterly Results_REPORTED'!AL25</f>
        <v>0</v>
      </c>
    </row>
    <row r="19" spans="3:8" ht="15">
      <c r="C19" s="60" t="s">
        <v>2</v>
      </c>
      <c r="D19" s="61">
        <f>SUM(D14:D18)</f>
        <v>296.3</v>
      </c>
      <c r="E19" s="61">
        <f aca="true" t="shared" si="0" ref="E19:G19">SUM(E14:E18)</f>
        <v>300.59999999999997</v>
      </c>
      <c r="F19" s="61">
        <f t="shared" si="0"/>
        <v>279.5</v>
      </c>
      <c r="G19" s="61">
        <f t="shared" si="0"/>
        <v>514</v>
      </c>
      <c r="H19" s="61">
        <f aca="true" t="shared" si="1" ref="H19">SUM(H14:H18)</f>
        <v>0</v>
      </c>
    </row>
    <row r="20" spans="4:8" ht="15">
      <c r="D20" s="63" t="str">
        <f>IF(D19='P&amp;L_REPORTED'!D15,"","NO")</f>
        <v/>
      </c>
      <c r="E20" s="63" t="str">
        <f>IF(E19='P&amp;L_REPORTED'!E15,"","NO")</f>
        <v/>
      </c>
      <c r="F20" s="63" t="str">
        <f>IF(F19='P&amp;L_REPORTED'!F15,"","NO")</f>
        <v/>
      </c>
      <c r="G20" s="63" t="str">
        <f>IF(G19='P&amp;L_REPORTED'!G15,"","NO")</f>
        <v/>
      </c>
      <c r="H20" s="63" t="str">
        <f>IF(H19='P&amp;L_REPORTED'!H15,"","NO")</f>
        <v/>
      </c>
    </row>
    <row r="21" ht="15">
      <c r="H21" s="63"/>
    </row>
    <row r="22" spans="1:8" s="50" customFormat="1" ht="20" customHeight="1" thickBot="1">
      <c r="A22" s="48"/>
      <c r="B22" s="84"/>
      <c r="C22" s="190" t="s">
        <v>8</v>
      </c>
      <c r="D22" s="189"/>
      <c r="E22" s="189"/>
      <c r="F22" s="189"/>
      <c r="G22" s="189"/>
      <c r="H22" s="189"/>
    </row>
    <row r="23" spans="3:8" ht="15" thickBot="1">
      <c r="C23" s="24" t="s">
        <v>151</v>
      </c>
      <c r="D23" s="17">
        <v>2018</v>
      </c>
      <c r="E23" s="177">
        <v>2019</v>
      </c>
      <c r="F23" s="17">
        <v>2020</v>
      </c>
      <c r="G23" s="177">
        <v>2021</v>
      </c>
      <c r="H23" s="177">
        <v>2022</v>
      </c>
    </row>
    <row r="24" spans="1:8" ht="5" customHeight="1">
      <c r="A24" s="47"/>
      <c r="B24" s="51"/>
      <c r="C24" s="54"/>
      <c r="D24" s="191"/>
      <c r="E24" s="191"/>
      <c r="F24" s="192"/>
      <c r="G24" s="192"/>
      <c r="H24" s="192"/>
    </row>
    <row r="25" spans="3:8" ht="15">
      <c r="C25" s="58" t="s">
        <v>128</v>
      </c>
      <c r="D25" s="59">
        <f>'Quarterly Results_REPORTED'!J32</f>
        <v>7.5</v>
      </c>
      <c r="E25" s="59">
        <f>'Quarterly Results_REPORTED'!Q32</f>
        <v>4.2</v>
      </c>
      <c r="F25" s="59">
        <f>'Quarterly Results_REPORTED'!X32</f>
        <v>5.8</v>
      </c>
      <c r="G25" s="59">
        <f>'Quarterly Results_REPORTED'!AE32</f>
        <v>5.1</v>
      </c>
      <c r="H25" s="59">
        <f>'Quarterly Results_REPORTED'!AL32</f>
        <v>0</v>
      </c>
    </row>
    <row r="26" spans="3:8" ht="15">
      <c r="C26" s="58" t="s">
        <v>272</v>
      </c>
      <c r="D26" s="59">
        <f>'Quarterly Results_REPORTED'!J33</f>
        <v>50.5</v>
      </c>
      <c r="E26" s="59">
        <f>'Quarterly Results_REPORTED'!Q33</f>
        <v>52.2</v>
      </c>
      <c r="F26" s="59">
        <f>'Quarterly Results_REPORTED'!X33</f>
        <v>54.3</v>
      </c>
      <c r="G26" s="59">
        <f>'Quarterly Results_REPORTED'!AE33</f>
        <v>46.2</v>
      </c>
      <c r="H26" s="59">
        <f>'Quarterly Results_REPORTED'!AL33</f>
        <v>0</v>
      </c>
    </row>
    <row r="27" spans="3:8" ht="15">
      <c r="C27" s="58" t="s">
        <v>0</v>
      </c>
      <c r="D27" s="59">
        <f>'Quarterly Results_REPORTED'!J34</f>
        <v>9.8</v>
      </c>
      <c r="E27" s="59">
        <f>'Quarterly Results_REPORTED'!Q34</f>
        <v>13.2</v>
      </c>
      <c r="F27" s="59">
        <f>'Quarterly Results_REPORTED'!X34</f>
        <v>10</v>
      </c>
      <c r="G27" s="59">
        <f>'Quarterly Results_REPORTED'!AE34</f>
        <v>12.7</v>
      </c>
      <c r="H27" s="59">
        <f>'Quarterly Results_REPORTED'!AL34</f>
        <v>0</v>
      </c>
    </row>
    <row r="28" spans="3:8" ht="15">
      <c r="C28" s="58" t="s">
        <v>119</v>
      </c>
      <c r="D28" s="59">
        <f>'Quarterly Results_REPORTED'!J35</f>
        <v>0</v>
      </c>
      <c r="E28" s="59">
        <f>'Quarterly Results_REPORTED'!Q35</f>
        <v>0</v>
      </c>
      <c r="F28" s="59">
        <f>'Quarterly Results_REPORTED'!X35</f>
        <v>0</v>
      </c>
      <c r="G28" s="59">
        <f>'Quarterly Results_REPORTED'!AE35</f>
        <v>89.5</v>
      </c>
      <c r="H28" s="59">
        <f>'Quarterly Results_REPORTED'!AL35</f>
        <v>0</v>
      </c>
    </row>
    <row r="29" spans="3:8" ht="15">
      <c r="C29" s="60" t="s">
        <v>2</v>
      </c>
      <c r="D29" s="61">
        <f>SUM(D25:D28)</f>
        <v>67.8</v>
      </c>
      <c r="E29" s="61">
        <f aca="true" t="shared" si="2" ref="E29:G29">SUM(E25:E28)</f>
        <v>69.60000000000001</v>
      </c>
      <c r="F29" s="61">
        <f t="shared" si="2"/>
        <v>70.1</v>
      </c>
      <c r="G29" s="61">
        <f t="shared" si="2"/>
        <v>153.5</v>
      </c>
      <c r="H29" s="61">
        <f aca="true" t="shared" si="3" ref="H29">SUM(H25:H28)</f>
        <v>0</v>
      </c>
    </row>
    <row r="30" spans="4:8" ht="15">
      <c r="D30" s="63" t="str">
        <f>IF(D29='P&amp;L_REPORTED'!D26,"","NO")</f>
        <v/>
      </c>
      <c r="E30" s="63" t="str">
        <f>IF(E29='P&amp;L_REPORTED'!E26,"","NO")</f>
        <v/>
      </c>
      <c r="F30" s="63" t="str">
        <f>IF(F29='P&amp;L_REPORTED'!F26,"","NO")</f>
        <v/>
      </c>
      <c r="G30" s="63" t="str">
        <f>IF(G29='P&amp;L_REPORTED'!G26,"","NO")</f>
        <v/>
      </c>
      <c r="H30" s="63" t="str">
        <f>IF(H29='P&amp;L_REPORTED'!H26,"","NO")</f>
        <v/>
      </c>
    </row>
    <row r="31" ht="15">
      <c r="H31" s="63"/>
    </row>
    <row r="32" spans="1:8" s="50" customFormat="1" ht="20" customHeight="1" thickBot="1">
      <c r="A32" s="48"/>
      <c r="B32" s="84"/>
      <c r="C32" s="190" t="s">
        <v>3</v>
      </c>
      <c r="D32" s="189"/>
      <c r="E32" s="189"/>
      <c r="F32" s="189"/>
      <c r="G32" s="189"/>
      <c r="H32" s="189"/>
    </row>
    <row r="33" spans="3:8" ht="15" thickBot="1">
      <c r="C33" s="24" t="s">
        <v>151</v>
      </c>
      <c r="D33" s="17">
        <v>2018</v>
      </c>
      <c r="E33" s="177">
        <v>2019</v>
      </c>
      <c r="F33" s="17">
        <v>2020</v>
      </c>
      <c r="G33" s="177">
        <v>2021</v>
      </c>
      <c r="H33" s="177">
        <v>2022</v>
      </c>
    </row>
    <row r="34" spans="1:8" ht="5" customHeight="1">
      <c r="A34" s="47"/>
      <c r="B34" s="51"/>
      <c r="C34" s="54"/>
      <c r="D34" s="191"/>
      <c r="E34" s="191"/>
      <c r="F34" s="192"/>
      <c r="G34" s="192"/>
      <c r="H34" s="192"/>
    </row>
    <row r="35" spans="3:8" ht="15">
      <c r="C35" s="58" t="s">
        <v>128</v>
      </c>
      <c r="D35" s="59">
        <f>'Quarterly Results_REPORTED'!J43</f>
        <v>9.1</v>
      </c>
      <c r="E35" s="59">
        <f>'Quarterly Results_REPORTED'!Q43</f>
        <v>4.4</v>
      </c>
      <c r="F35" s="59">
        <f>'Quarterly Results_REPORTED'!X43</f>
        <v>3.6</v>
      </c>
      <c r="G35" s="59">
        <f>'Quarterly Results_REPORTED'!AE43</f>
        <v>4.9</v>
      </c>
      <c r="H35" s="59">
        <f>'Quarterly Results_REPORTED'!AL43</f>
        <v>0</v>
      </c>
    </row>
    <row r="36" spans="3:8" ht="15">
      <c r="C36" s="58" t="s">
        <v>272</v>
      </c>
      <c r="D36" s="59">
        <f>'Quarterly Results_REPORTED'!J44</f>
        <v>24</v>
      </c>
      <c r="E36" s="59">
        <f>'Quarterly Results_REPORTED'!Q44</f>
        <v>24.2</v>
      </c>
      <c r="F36" s="59">
        <f>'Quarterly Results_REPORTED'!X44</f>
        <v>24.5</v>
      </c>
      <c r="G36" s="59">
        <f>'Quarterly Results_REPORTED'!AE44</f>
        <v>15</v>
      </c>
      <c r="H36" s="59">
        <f>'Quarterly Results_REPORTED'!AL44</f>
        <v>0</v>
      </c>
    </row>
    <row r="37" spans="3:8" ht="15">
      <c r="C37" s="58" t="s">
        <v>0</v>
      </c>
      <c r="D37" s="59">
        <f>'Quarterly Results_REPORTED'!J45</f>
        <v>-2.1</v>
      </c>
      <c r="E37" s="59">
        <f>'Quarterly Results_REPORTED'!Q45</f>
        <v>1.7</v>
      </c>
      <c r="F37" s="59">
        <f>'Quarterly Results_REPORTED'!X45</f>
        <v>-1.7</v>
      </c>
      <c r="G37" s="59">
        <f>'Quarterly Results_REPORTED'!AE45</f>
        <v>3.8</v>
      </c>
      <c r="H37" s="59">
        <f>'Quarterly Results_REPORTED'!AL45</f>
        <v>0</v>
      </c>
    </row>
    <row r="38" spans="3:8" ht="15">
      <c r="C38" s="58" t="s">
        <v>119</v>
      </c>
      <c r="D38" s="59">
        <f>'Quarterly Results_REPORTED'!J46</f>
        <v>0</v>
      </c>
      <c r="E38" s="59">
        <f>'Quarterly Results_REPORTED'!Q46</f>
        <v>0</v>
      </c>
      <c r="F38" s="59">
        <f>'Quarterly Results_REPORTED'!X46</f>
        <v>0</v>
      </c>
      <c r="G38" s="59">
        <f>'Quarterly Results_REPORTED'!AE46</f>
        <v>52.2</v>
      </c>
      <c r="H38" s="59">
        <f>'Quarterly Results_REPORTED'!AL46</f>
        <v>0</v>
      </c>
    </row>
    <row r="39" spans="3:8" ht="15">
      <c r="C39" s="60" t="s">
        <v>2</v>
      </c>
      <c r="D39" s="61">
        <f>SUM(D35:D38)</f>
        <v>31</v>
      </c>
      <c r="E39" s="61">
        <f aca="true" t="shared" si="4" ref="E39:G39">SUM(E35:E38)</f>
        <v>30.3</v>
      </c>
      <c r="F39" s="61">
        <f t="shared" si="4"/>
        <v>26.400000000000002</v>
      </c>
      <c r="G39" s="61">
        <f t="shared" si="4"/>
        <v>75.9</v>
      </c>
      <c r="H39" s="61">
        <f aca="true" t="shared" si="5" ref="H39">SUM(H35:H38)</f>
        <v>0</v>
      </c>
    </row>
    <row r="40" spans="4:8" ht="15">
      <c r="D40" s="63" t="str">
        <f>IF(D39/ROUND('P&amp;L_REPORTED'!D37,1),"","NO")</f>
        <v/>
      </c>
      <c r="E40" s="63" t="str">
        <f>IF(E39/ROUND('P&amp;L_REPORTED'!E37,1),"","NO")</f>
        <v/>
      </c>
      <c r="F40" s="63" t="str">
        <f>IF(F39/ROUND('P&amp;L_REPORTED'!F37,1),"","NO")</f>
        <v/>
      </c>
      <c r="G40" s="63" t="str">
        <f>IF(G39/ROUND('P&amp;L_REPORTED'!G37,1),"","NO")</f>
        <v/>
      </c>
      <c r="H40" s="63"/>
    </row>
    <row r="41" spans="1:8" s="185" customFormat="1" ht="5" customHeight="1">
      <c r="A41" s="46"/>
      <c r="B41" s="46"/>
      <c r="C41" s="46"/>
      <c r="D41" s="184"/>
      <c r="E41" s="184"/>
      <c r="F41" s="184"/>
      <c r="G41" s="184"/>
      <c r="H41" s="184"/>
    </row>
    <row r="42" spans="1:7" s="152" customFormat="1" ht="20" customHeight="1">
      <c r="A42" s="186"/>
      <c r="B42" s="187"/>
      <c r="C42" s="188" t="s">
        <v>283</v>
      </c>
      <c r="D42" s="187"/>
      <c r="E42" s="187"/>
      <c r="F42" s="187"/>
      <c r="G42" s="187"/>
    </row>
    <row r="43" ht="15">
      <c r="H43" s="63"/>
    </row>
    <row r="44" spans="3:8" ht="15" thickBot="1">
      <c r="C44" s="190" t="s">
        <v>127</v>
      </c>
      <c r="D44" s="189"/>
      <c r="E44" s="189"/>
      <c r="F44" s="189"/>
      <c r="G44" s="189"/>
      <c r="H44" s="189"/>
    </row>
    <row r="45" spans="3:8" ht="15" thickBot="1">
      <c r="C45" s="24" t="s">
        <v>151</v>
      </c>
      <c r="D45" s="17">
        <v>2018</v>
      </c>
      <c r="E45" s="177">
        <v>2019</v>
      </c>
      <c r="F45" s="17">
        <v>2020</v>
      </c>
      <c r="G45" s="177">
        <v>2021</v>
      </c>
      <c r="H45" s="177">
        <v>2022</v>
      </c>
    </row>
    <row r="46" spans="1:8" ht="5" customHeight="1">
      <c r="A46" s="47"/>
      <c r="B46" s="51"/>
      <c r="C46" s="54"/>
      <c r="D46" s="191"/>
      <c r="E46" s="191"/>
      <c r="F46" s="192"/>
      <c r="G46" s="192"/>
      <c r="H46" s="192"/>
    </row>
    <row r="47" spans="3:8" ht="15">
      <c r="C47" s="58" t="s">
        <v>4</v>
      </c>
      <c r="D47" s="59">
        <f>'Quarterly Results_REPORTED'!J119</f>
        <v>99.7</v>
      </c>
      <c r="E47" s="59">
        <f>'Quarterly Results_REPORTED'!Q119</f>
        <v>99.6</v>
      </c>
      <c r="F47" s="59">
        <f>'Quarterly Results_REPORTED'!X119</f>
        <v>100.7</v>
      </c>
      <c r="G47" s="59">
        <f>'Quarterly Results_REPORTED'!AE119</f>
        <v>99.3</v>
      </c>
      <c r="H47" s="59">
        <f>'Quarterly Results_REPORTED'!AL119</f>
        <v>0</v>
      </c>
    </row>
    <row r="48" spans="3:8" ht="15">
      <c r="C48" s="58" t="s">
        <v>5</v>
      </c>
      <c r="D48" s="59">
        <f>'Quarterly Results_REPORTED'!J120</f>
        <v>8.5</v>
      </c>
      <c r="E48" s="59">
        <f>'Quarterly Results_REPORTED'!Q120</f>
        <v>8.5</v>
      </c>
      <c r="F48" s="59">
        <f>'Quarterly Results_REPORTED'!X120</f>
        <v>9.3</v>
      </c>
      <c r="G48" s="59">
        <f>'Quarterly Results_REPORTED'!AE120</f>
        <v>12.3</v>
      </c>
      <c r="H48" s="59">
        <f>'Quarterly Results_REPORTED'!AL120</f>
        <v>0</v>
      </c>
    </row>
    <row r="49" spans="3:8" ht="15">
      <c r="C49" s="58" t="s">
        <v>6</v>
      </c>
      <c r="D49" s="59">
        <f>'Quarterly Results_REPORTED'!J121</f>
        <v>14</v>
      </c>
      <c r="E49" s="59">
        <f>'Quarterly Results_REPORTED'!Q121</f>
        <v>16.5</v>
      </c>
      <c r="F49" s="59">
        <f>'Quarterly Results_REPORTED'!X121</f>
        <v>15.7</v>
      </c>
      <c r="G49" s="59">
        <f>'Quarterly Results_REPORTED'!AE121</f>
        <v>20.2</v>
      </c>
      <c r="H49" s="59">
        <f>'Quarterly Results_REPORTED'!AL121</f>
        <v>0</v>
      </c>
    </row>
    <row r="50" spans="3:8" ht="15">
      <c r="C50" s="60" t="s">
        <v>7</v>
      </c>
      <c r="D50" s="61">
        <f>SUM(D47:D49)</f>
        <v>122.2</v>
      </c>
      <c r="E50" s="61">
        <f aca="true" t="shared" si="6" ref="E50:G50">SUM(E47:E49)</f>
        <v>124.6</v>
      </c>
      <c r="F50" s="61">
        <f t="shared" si="6"/>
        <v>125.7</v>
      </c>
      <c r="G50" s="61">
        <f t="shared" si="6"/>
        <v>131.79999999999998</v>
      </c>
      <c r="H50" s="61">
        <f aca="true" t="shared" si="7" ref="H50">SUM(H47:H49)</f>
        <v>0</v>
      </c>
    </row>
    <row r="51" spans="1:8" ht="5" customHeight="1">
      <c r="A51" s="47"/>
      <c r="B51" s="51"/>
      <c r="C51" s="54"/>
      <c r="D51" s="191"/>
      <c r="E51" s="191"/>
      <c r="F51" s="192"/>
      <c r="G51" s="192"/>
      <c r="H51" s="192"/>
    </row>
    <row r="52" spans="3:8" ht="15">
      <c r="C52" s="60" t="s">
        <v>8</v>
      </c>
      <c r="D52" s="61">
        <f>'Quarterly Results_REPORTED'!J124</f>
        <v>7.5</v>
      </c>
      <c r="E52" s="61">
        <f>'Quarterly Results_REPORTED'!Q124</f>
        <v>4.2</v>
      </c>
      <c r="F52" s="61">
        <f>'Quarterly Results_REPORTED'!X124</f>
        <v>5.8</v>
      </c>
      <c r="G52" s="61">
        <f>'Quarterly Results_REPORTED'!AE124</f>
        <v>5.1</v>
      </c>
      <c r="H52" s="61">
        <f>'Quarterly Results_REPORTED'!AL124</f>
        <v>0</v>
      </c>
    </row>
    <row r="53" spans="3:8" ht="15">
      <c r="C53" s="76" t="s">
        <v>9</v>
      </c>
      <c r="D53" s="77">
        <f>_xlfn.IFERROR(IF(D52/D50&lt;0,"n.m.",D52/D50),"-")</f>
        <v>0.06137479541734861</v>
      </c>
      <c r="E53" s="77">
        <f aca="true" t="shared" si="8" ref="E53:G53">_xlfn.IFERROR(IF(E52/E50&lt;0,"n.m.",E52/E50),"-")</f>
        <v>0.03370786516853933</v>
      </c>
      <c r="F53" s="77">
        <f t="shared" si="8"/>
        <v>0.046141607000795545</v>
      </c>
      <c r="G53" s="77">
        <f t="shared" si="8"/>
        <v>0.03869499241274659</v>
      </c>
      <c r="H53" s="77" t="str">
        <f aca="true" t="shared" si="9" ref="H53">_xlfn.IFERROR(IF(H52/H50&lt;0,"n.m.",H52/H50),"-")</f>
        <v>-</v>
      </c>
    </row>
    <row r="54" spans="3:8" ht="15">
      <c r="C54" s="60" t="s">
        <v>3</v>
      </c>
      <c r="D54" s="61">
        <f>'Quarterly Results_REPORTED'!J126</f>
        <v>9.1</v>
      </c>
      <c r="E54" s="61">
        <f>'Quarterly Results_REPORTED'!Q126</f>
        <v>4.4</v>
      </c>
      <c r="F54" s="61">
        <f>'Quarterly Results_REPORTED'!X126</f>
        <v>3.6</v>
      </c>
      <c r="G54" s="61">
        <f>'Quarterly Results_REPORTED'!AE126</f>
        <v>4.9</v>
      </c>
      <c r="H54" s="61">
        <f>'Quarterly Results_REPORTED'!AL126</f>
        <v>0</v>
      </c>
    </row>
    <row r="55" spans="3:8" ht="15">
      <c r="C55" s="194" t="s">
        <v>68</v>
      </c>
      <c r="D55" s="195">
        <f>_xlfn.IFERROR(IF(D54/D50&lt;0,"n.m.",D54/D50),"-")</f>
        <v>0.07446808510638298</v>
      </c>
      <c r="E55" s="195">
        <f aca="true" t="shared" si="10" ref="E55:F55">_xlfn.IFERROR(IF(E54/E50&lt;0,"n.m.",E54/E50),"-")</f>
        <v>0.03531300160513644</v>
      </c>
      <c r="F55" s="195">
        <f t="shared" si="10"/>
        <v>0.028639618138424822</v>
      </c>
      <c r="G55" s="195">
        <f>_xlfn.IFERROR(IF(G54/G50&lt;0,"n.m.",G54/G50),"-")</f>
        <v>0.037177541729893786</v>
      </c>
      <c r="H55" s="77" t="str">
        <f>_xlfn.IFERROR(IF(H54/H50&lt;0,"n.m.",H54/H50),"-")</f>
        <v>-</v>
      </c>
    </row>
    <row r="56" ht="15">
      <c r="H56" s="63"/>
    </row>
    <row r="57" ht="15">
      <c r="H57" s="63"/>
    </row>
    <row r="58" spans="3:8" ht="15" thickBot="1">
      <c r="C58" s="190" t="s">
        <v>272</v>
      </c>
      <c r="D58" s="189"/>
      <c r="E58" s="189"/>
      <c r="F58" s="189"/>
      <c r="G58" s="189"/>
      <c r="H58" s="189"/>
    </row>
    <row r="59" spans="3:8" ht="15" thickBot="1">
      <c r="C59" s="24" t="s">
        <v>151</v>
      </c>
      <c r="D59" s="17">
        <v>2018</v>
      </c>
      <c r="E59" s="177">
        <v>2019</v>
      </c>
      <c r="F59" s="17">
        <v>2020</v>
      </c>
      <c r="G59" s="177">
        <v>2021</v>
      </c>
      <c r="H59" s="177">
        <v>2022</v>
      </c>
    </row>
    <row r="60" spans="1:8" ht="5" customHeight="1">
      <c r="A60" s="47"/>
      <c r="B60" s="51"/>
      <c r="C60" s="54"/>
      <c r="D60" s="191"/>
      <c r="E60" s="191"/>
      <c r="F60" s="192"/>
      <c r="G60" s="192"/>
      <c r="H60" s="192"/>
    </row>
    <row r="61" spans="3:8" ht="15">
      <c r="C61" s="58" t="s">
        <v>5</v>
      </c>
      <c r="D61" s="59">
        <f>'Quarterly Results_REPORTED'!J133</f>
        <v>54.7</v>
      </c>
      <c r="E61" s="59">
        <f>'Quarterly Results_REPORTED'!Q133</f>
        <v>55.9</v>
      </c>
      <c r="F61" s="59">
        <f>'Quarterly Results_REPORTED'!X133</f>
        <v>56.8</v>
      </c>
      <c r="G61" s="59">
        <f>'Quarterly Results_REPORTED'!AE133</f>
        <v>52.1</v>
      </c>
      <c r="H61" s="59">
        <f>'Quarterly Results_REPORTED'!AL133</f>
        <v>0</v>
      </c>
    </row>
    <row r="62" spans="3:8" ht="15">
      <c r="C62" s="58" t="s">
        <v>6</v>
      </c>
      <c r="D62" s="59">
        <f>'Quarterly Results_REPORTED'!J134</f>
        <v>27.4</v>
      </c>
      <c r="E62" s="59">
        <f>'Quarterly Results_REPORTED'!Q134</f>
        <v>26.7</v>
      </c>
      <c r="F62" s="59">
        <f>'Quarterly Results_REPORTED'!X134</f>
        <v>25</v>
      </c>
      <c r="G62" s="59">
        <f>'Quarterly Results_REPORTED'!AE134</f>
        <v>25</v>
      </c>
      <c r="H62" s="59">
        <f>'Quarterly Results_REPORTED'!AL134</f>
        <v>0</v>
      </c>
    </row>
    <row r="63" spans="3:8" ht="15">
      <c r="C63" s="60" t="s">
        <v>7</v>
      </c>
      <c r="D63" s="61">
        <f>SUM(D61:D62)</f>
        <v>82.1</v>
      </c>
      <c r="E63" s="61">
        <f aca="true" t="shared" si="11" ref="E63:G63">SUM(E61:E62)</f>
        <v>82.6</v>
      </c>
      <c r="F63" s="61">
        <f t="shared" si="11"/>
        <v>81.8</v>
      </c>
      <c r="G63" s="61">
        <f t="shared" si="11"/>
        <v>77.1</v>
      </c>
      <c r="H63" s="61">
        <f aca="true" t="shared" si="12" ref="H63">SUM(H61:H62)</f>
        <v>0</v>
      </c>
    </row>
    <row r="64" spans="3:8" ht="5" customHeight="1">
      <c r="C64" s="54"/>
      <c r="D64" s="191"/>
      <c r="E64" s="191"/>
      <c r="F64" s="192"/>
      <c r="G64" s="192"/>
      <c r="H64" s="192"/>
    </row>
    <row r="65" spans="3:8" ht="15">
      <c r="C65" s="60" t="s">
        <v>8</v>
      </c>
      <c r="D65" s="61">
        <f>'Quarterly Results_REPORTED'!J137</f>
        <v>50.5</v>
      </c>
      <c r="E65" s="61">
        <f>'Quarterly Results_REPORTED'!Q137</f>
        <v>52.2</v>
      </c>
      <c r="F65" s="61">
        <f>'Quarterly Results_REPORTED'!X137</f>
        <v>54.3</v>
      </c>
      <c r="G65" s="61">
        <f>'Quarterly Results_REPORTED'!AE137</f>
        <v>46.2</v>
      </c>
      <c r="H65" s="61">
        <f>'Quarterly Results_REPORTED'!AL137</f>
        <v>0</v>
      </c>
    </row>
    <row r="66" spans="3:8" ht="15">
      <c r="C66" s="76" t="s">
        <v>9</v>
      </c>
      <c r="D66" s="77">
        <f>_xlfn.IFERROR(IF(D65/D63&lt;0,"n.m.",D65/D63),"-")</f>
        <v>0.6151035322777102</v>
      </c>
      <c r="E66" s="77">
        <f>_xlfn.IFERROR(IF(E65/E63&lt;0,"n.m.",E65/E63),"-")</f>
        <v>0.6319612590799032</v>
      </c>
      <c r="F66" s="77">
        <f>_xlfn.IFERROR(IF(F65/F63&lt;0,"n.m.",F65/F63),"-")</f>
        <v>0.6638141809290954</v>
      </c>
      <c r="G66" s="77">
        <f>_xlfn.IFERROR(IF(G65/G63&lt;0,"n.m.",G65/G63),"-")</f>
        <v>0.5992217898832686</v>
      </c>
      <c r="H66" s="77" t="str">
        <f>_xlfn.IFERROR(IF(H65/H63&lt;0,"n.m.",H65/H63),"-")</f>
        <v>-</v>
      </c>
    </row>
    <row r="67" spans="3:8" ht="15">
      <c r="C67" s="60" t="s">
        <v>3</v>
      </c>
      <c r="D67" s="61">
        <f>'Quarterly Results_REPORTED'!J139</f>
        <v>24</v>
      </c>
      <c r="E67" s="61">
        <f>'Quarterly Results_REPORTED'!Q139</f>
        <v>24.2</v>
      </c>
      <c r="F67" s="61">
        <f>'Quarterly Results_REPORTED'!X139</f>
        <v>24.5</v>
      </c>
      <c r="G67" s="61">
        <f>'Quarterly Results_REPORTED'!AE139</f>
        <v>15</v>
      </c>
      <c r="H67" s="61">
        <f>'Quarterly Results_REPORTED'!AL139</f>
        <v>0</v>
      </c>
    </row>
    <row r="68" spans="3:8" ht="15">
      <c r="C68" s="194" t="s">
        <v>68</v>
      </c>
      <c r="D68" s="195">
        <f>_xlfn.IFERROR(IF(D67/D63&lt;0,"n.m.",D67/D63),"-")</f>
        <v>0.292326431181486</v>
      </c>
      <c r="E68" s="195">
        <f>_xlfn.IFERROR(IF(E67/E63&lt;0,"n.m.",E67/E63),"-")</f>
        <v>0.2929782082324455</v>
      </c>
      <c r="F68" s="195">
        <f>_xlfn.IFERROR(IF(F67/F63&lt;0,"n.m.",F67/F63),"-")</f>
        <v>0.2995110024449878</v>
      </c>
      <c r="G68" s="195">
        <f>_xlfn.IFERROR(IF(G67/G63&lt;0,"n.m.",G67/G63),"-")</f>
        <v>0.19455252918287938</v>
      </c>
      <c r="H68" s="77" t="str">
        <f>_xlfn.IFERROR(IF(H67/H63&lt;0,"n.m.",H67/H63),"-")</f>
        <v>-</v>
      </c>
    </row>
    <row r="69" ht="15">
      <c r="H69" s="63"/>
    </row>
    <row r="70" ht="15">
      <c r="H70" s="63"/>
    </row>
    <row r="71" spans="3:8" ht="15" thickBot="1">
      <c r="C71" s="190" t="s">
        <v>0</v>
      </c>
      <c r="D71" s="189"/>
      <c r="E71" s="189"/>
      <c r="F71" s="189"/>
      <c r="G71" s="189"/>
      <c r="H71" s="189"/>
    </row>
    <row r="72" spans="3:8" ht="15" thickBot="1">
      <c r="C72" s="24" t="s">
        <v>151</v>
      </c>
      <c r="D72" s="17">
        <v>2018</v>
      </c>
      <c r="E72" s="177">
        <v>2019</v>
      </c>
      <c r="F72" s="17">
        <v>2020</v>
      </c>
      <c r="G72" s="177">
        <v>2021</v>
      </c>
      <c r="H72" s="177">
        <v>2022</v>
      </c>
    </row>
    <row r="73" spans="1:8" ht="5" customHeight="1">
      <c r="A73" s="47"/>
      <c r="B73" s="51"/>
      <c r="C73" s="54"/>
      <c r="D73" s="191"/>
      <c r="E73" s="191"/>
      <c r="F73" s="192"/>
      <c r="G73" s="192"/>
      <c r="H73" s="192"/>
    </row>
    <row r="74" spans="3:8" ht="15">
      <c r="C74" s="58" t="s">
        <v>4</v>
      </c>
      <c r="D74" s="59">
        <f>'Quarterly Results_REPORTED'!J146</f>
        <v>46.2</v>
      </c>
      <c r="E74" s="59">
        <f>'Quarterly Results_REPORTED'!Q146</f>
        <v>46.4</v>
      </c>
      <c r="F74" s="59">
        <f>'Quarterly Results_REPORTED'!X146</f>
        <v>51.7</v>
      </c>
      <c r="G74" s="59">
        <f>'Quarterly Results_REPORTED'!AE146</f>
        <v>60.7</v>
      </c>
      <c r="H74" s="59">
        <f>'Quarterly Results_REPORTED'!AL146</f>
        <v>0</v>
      </c>
    </row>
    <row r="75" spans="3:8" ht="15">
      <c r="C75" s="58" t="s">
        <v>10</v>
      </c>
      <c r="D75" s="59">
        <f>'Quarterly Results_REPORTED'!J147</f>
        <v>60</v>
      </c>
      <c r="E75" s="59">
        <f>'Quarterly Results_REPORTED'!Q147</f>
        <v>62.3</v>
      </c>
      <c r="F75" s="59">
        <f>'Quarterly Results_REPORTED'!X147</f>
        <v>35.3</v>
      </c>
      <c r="G75" s="59">
        <f>'Quarterly Results_REPORTED'!AE147</f>
        <v>56.8</v>
      </c>
      <c r="H75" s="59">
        <f>'Quarterly Results_REPORTED'!AL147</f>
        <v>0</v>
      </c>
    </row>
    <row r="76" spans="3:8" ht="15">
      <c r="C76" s="58" t="s">
        <v>6</v>
      </c>
      <c r="D76" s="59">
        <f>'Quarterly Results_REPORTED'!J148</f>
        <v>9.5</v>
      </c>
      <c r="E76" s="59">
        <f>'Quarterly Results_REPORTED'!Q148</f>
        <v>9.6</v>
      </c>
      <c r="F76" s="59">
        <f>'Quarterly Results_REPORTED'!X148</f>
        <v>7.7</v>
      </c>
      <c r="G76" s="59">
        <f>'Quarterly Results_REPORTED'!AE148</f>
        <v>6.5</v>
      </c>
      <c r="H76" s="59">
        <f>'Quarterly Results_REPORTED'!AL148</f>
        <v>0</v>
      </c>
    </row>
    <row r="77" spans="3:8" ht="15">
      <c r="C77" s="60" t="s">
        <v>7</v>
      </c>
      <c r="D77" s="61">
        <f>SUM(D74:D76)</f>
        <v>115.7</v>
      </c>
      <c r="E77" s="61">
        <f aca="true" t="shared" si="13" ref="E77:G77">SUM(E74:E76)</f>
        <v>118.29999999999998</v>
      </c>
      <c r="F77" s="61">
        <f t="shared" si="13"/>
        <v>94.7</v>
      </c>
      <c r="G77" s="61">
        <f t="shared" si="13"/>
        <v>124</v>
      </c>
      <c r="H77" s="61">
        <f aca="true" t="shared" si="14" ref="H77">SUM(H74:H76)</f>
        <v>0</v>
      </c>
    </row>
    <row r="78" spans="1:8" ht="5" customHeight="1">
      <c r="A78" s="47"/>
      <c r="B78" s="51"/>
      <c r="C78" s="54"/>
      <c r="D78" s="196"/>
      <c r="E78" s="196"/>
      <c r="F78" s="197"/>
      <c r="G78" s="197"/>
      <c r="H78" s="197"/>
    </row>
    <row r="79" spans="3:8" ht="15">
      <c r="C79" s="60" t="s">
        <v>8</v>
      </c>
      <c r="D79" s="61">
        <f>'Quarterly Results_REPORTED'!J151</f>
        <v>9.8</v>
      </c>
      <c r="E79" s="61">
        <f>'Quarterly Results_REPORTED'!Q151</f>
        <v>13.2</v>
      </c>
      <c r="F79" s="61">
        <f>'Quarterly Results_REPORTED'!X151</f>
        <v>10</v>
      </c>
      <c r="G79" s="61">
        <f>'Quarterly Results_REPORTED'!AE151</f>
        <v>12.7</v>
      </c>
      <c r="H79" s="61">
        <f>'Quarterly Results_REPORTED'!AL151</f>
        <v>0</v>
      </c>
    </row>
    <row r="80" spans="3:8" ht="15">
      <c r="C80" s="76" t="s">
        <v>9</v>
      </c>
      <c r="D80" s="77">
        <f>_xlfn.IFERROR(IF(D79/D77&lt;0,"n.m.",D79/D77),"-")</f>
        <v>0.0847018150388937</v>
      </c>
      <c r="E80" s="77">
        <f aca="true" t="shared" si="15" ref="E80:G80">_xlfn.IFERROR(IF(E79/E77&lt;0,"n.m.",E79/E77),"-")</f>
        <v>0.11158072696534237</v>
      </c>
      <c r="F80" s="77">
        <f t="shared" si="15"/>
        <v>0.10559662090813093</v>
      </c>
      <c r="G80" s="77">
        <f t="shared" si="15"/>
        <v>0.10241935483870968</v>
      </c>
      <c r="H80" s="77" t="str">
        <f aca="true" t="shared" si="16" ref="H80">_xlfn.IFERROR(IF(H79/H77&lt;0,"n.m.",H79/H77),"-")</f>
        <v>-</v>
      </c>
    </row>
    <row r="81" spans="3:8" ht="15">
      <c r="C81" s="60" t="s">
        <v>3</v>
      </c>
      <c r="D81" s="61">
        <f>'Quarterly Results_REPORTED'!J153</f>
        <v>-2.1</v>
      </c>
      <c r="E81" s="61">
        <f>'Quarterly Results_REPORTED'!Q153</f>
        <v>1.7</v>
      </c>
      <c r="F81" s="61">
        <f>'Quarterly Results_REPORTED'!X153</f>
        <v>-1.7</v>
      </c>
      <c r="G81" s="61">
        <f>'Quarterly Results_REPORTED'!AE153</f>
        <v>3.8</v>
      </c>
      <c r="H81" s="61">
        <f>'Quarterly Results_REPORTED'!AL153</f>
        <v>0</v>
      </c>
    </row>
    <row r="82" spans="3:8" ht="15">
      <c r="C82" s="194" t="s">
        <v>68</v>
      </c>
      <c r="D82" s="195" t="str">
        <f>_xlfn.IFERROR(IF(D81/D77&lt;0,"n.m.",D81/D77),"-")</f>
        <v>n.m.</v>
      </c>
      <c r="E82" s="195">
        <f aca="true" t="shared" si="17" ref="E82:G82">_xlfn.IFERROR(IF(E81/E77&lt;0,"n.m.",E81/E77),"-")</f>
        <v>0.01437024513947591</v>
      </c>
      <c r="F82" s="195" t="str">
        <f t="shared" si="17"/>
        <v>n.m.</v>
      </c>
      <c r="G82" s="195">
        <f t="shared" si="17"/>
        <v>0.03064516129032258</v>
      </c>
      <c r="H82" s="77" t="str">
        <f aca="true" t="shared" si="18" ref="H82">_xlfn.IFERROR(IF(H81/H77&lt;0,"n.m.",H81/H77),"-")</f>
        <v>-</v>
      </c>
    </row>
    <row r="83" ht="15">
      <c r="H83" s="63"/>
    </row>
    <row r="84" ht="15">
      <c r="H84" s="63"/>
    </row>
    <row r="85" spans="3:8" ht="15" thickBot="1">
      <c r="C85" s="198" t="s">
        <v>119</v>
      </c>
      <c r="D85" s="189"/>
      <c r="E85" s="189"/>
      <c r="F85" s="189"/>
      <c r="G85" s="189"/>
      <c r="H85" s="189"/>
    </row>
    <row r="86" spans="3:8" ht="15" thickBot="1">
      <c r="C86" s="24" t="s">
        <v>151</v>
      </c>
      <c r="D86" s="17">
        <v>2018</v>
      </c>
      <c r="E86" s="177">
        <v>2019</v>
      </c>
      <c r="F86" s="17">
        <v>2020</v>
      </c>
      <c r="G86" s="177">
        <v>2021</v>
      </c>
      <c r="H86" s="177">
        <v>2022</v>
      </c>
    </row>
    <row r="87" spans="1:8" ht="5" customHeight="1">
      <c r="A87" s="47"/>
      <c r="B87" s="51"/>
      <c r="C87" s="54"/>
      <c r="D87" s="191"/>
      <c r="E87" s="191"/>
      <c r="F87" s="192"/>
      <c r="G87" s="192"/>
      <c r="H87" s="192"/>
    </row>
    <row r="88" spans="3:8" ht="15">
      <c r="C88" s="58" t="s">
        <v>11</v>
      </c>
      <c r="D88" s="59">
        <f>'Quarterly Results_REPORTED'!J160</f>
        <v>0</v>
      </c>
      <c r="E88" s="59">
        <f>'Quarterly Results_REPORTED'!Q160</f>
        <v>0</v>
      </c>
      <c r="F88" s="59">
        <f>'Quarterly Results_REPORTED'!X160</f>
        <v>0</v>
      </c>
      <c r="G88" s="59">
        <f>'Quarterly Results_REPORTED'!AE160</f>
        <v>197.703</v>
      </c>
      <c r="H88" s="59">
        <f>'Quarterly Results_REPORTED'!AL160</f>
        <v>0</v>
      </c>
    </row>
    <row r="89" spans="3:8" ht="15">
      <c r="C89" s="58" t="s">
        <v>6</v>
      </c>
      <c r="D89" s="59">
        <f>'Quarterly Results_REPORTED'!J161</f>
        <v>0</v>
      </c>
      <c r="E89" s="59">
        <f>'Quarterly Results_REPORTED'!Q161</f>
        <v>0</v>
      </c>
      <c r="F89" s="59">
        <f>'Quarterly Results_REPORTED'!X161</f>
        <v>0</v>
      </c>
      <c r="G89" s="59">
        <f>'Quarterly Results_REPORTED'!AE161</f>
        <v>15.197000000000003</v>
      </c>
      <c r="H89" s="59">
        <f>'Quarterly Results_REPORTED'!AL161</f>
        <v>0</v>
      </c>
    </row>
    <row r="90" spans="3:8" ht="15">
      <c r="C90" s="60" t="s">
        <v>7</v>
      </c>
      <c r="D90" s="61">
        <f>SUM(D88:D89)</f>
        <v>0</v>
      </c>
      <c r="E90" s="61">
        <f aca="true" t="shared" si="19" ref="E90:G90">SUM(E88:E89)</f>
        <v>0</v>
      </c>
      <c r="F90" s="61">
        <f t="shared" si="19"/>
        <v>0</v>
      </c>
      <c r="G90" s="61">
        <f t="shared" si="19"/>
        <v>212.9</v>
      </c>
      <c r="H90" s="61">
        <f aca="true" t="shared" si="20" ref="H90">SUM(H88:H89)</f>
        <v>0</v>
      </c>
    </row>
    <row r="91" spans="1:8" ht="5" customHeight="1">
      <c r="A91" s="47"/>
      <c r="B91" s="51"/>
      <c r="C91" s="54"/>
      <c r="D91" s="196"/>
      <c r="E91" s="196"/>
      <c r="F91" s="197"/>
      <c r="G91" s="197"/>
      <c r="H91" s="197"/>
    </row>
    <row r="92" spans="3:8" ht="15">
      <c r="C92" s="60" t="s">
        <v>8</v>
      </c>
      <c r="D92" s="61">
        <f>'Quarterly Results_REPORTED'!J164</f>
        <v>0</v>
      </c>
      <c r="E92" s="61">
        <f>'Quarterly Results_REPORTED'!Q164</f>
        <v>0</v>
      </c>
      <c r="F92" s="61">
        <f>'Quarterly Results_REPORTED'!X164</f>
        <v>0</v>
      </c>
      <c r="G92" s="61">
        <f>'Quarterly Results_REPORTED'!AE164</f>
        <v>89.5</v>
      </c>
      <c r="H92" s="61">
        <f>'Quarterly Results_REPORTED'!AL164</f>
        <v>0</v>
      </c>
    </row>
    <row r="93" spans="3:8" ht="15">
      <c r="C93" s="76" t="s">
        <v>9</v>
      </c>
      <c r="D93" s="77" t="str">
        <f>_xlfn.IFERROR(IF(D92/D90&lt;0,"n.m.",D92/D90),"-")</f>
        <v>-</v>
      </c>
      <c r="E93" s="77" t="str">
        <f aca="true" t="shared" si="21" ref="E93:G93">_xlfn.IFERROR(IF(E92/E90&lt;0,"n.m.",E92/E90),"-")</f>
        <v>-</v>
      </c>
      <c r="F93" s="77" t="str">
        <f t="shared" si="21"/>
        <v>-</v>
      </c>
      <c r="G93" s="77">
        <f t="shared" si="21"/>
        <v>0.42038515735086895</v>
      </c>
      <c r="H93" s="77" t="str">
        <f aca="true" t="shared" si="22" ref="H93">_xlfn.IFERROR(IF(H92/H90&lt;0,"n.m.",H92/H90),"-")</f>
        <v>-</v>
      </c>
    </row>
    <row r="94" spans="3:8" ht="15">
      <c r="C94" s="60" t="s">
        <v>3</v>
      </c>
      <c r="D94" s="61">
        <f>'Quarterly Results_REPORTED'!J166</f>
        <v>0</v>
      </c>
      <c r="E94" s="61">
        <f>'Quarterly Results_REPORTED'!Q166</f>
        <v>0</v>
      </c>
      <c r="F94" s="61">
        <f>'Quarterly Results_REPORTED'!X166</f>
        <v>0</v>
      </c>
      <c r="G94" s="61">
        <f>'Quarterly Results_REPORTED'!AE166</f>
        <v>52.2</v>
      </c>
      <c r="H94" s="61">
        <f>'Quarterly Results_REPORTED'!AL166</f>
        <v>0</v>
      </c>
    </row>
    <row r="95" spans="3:8" ht="15">
      <c r="C95" s="194" t="s">
        <v>68</v>
      </c>
      <c r="D95" s="195" t="str">
        <f>_xlfn.IFERROR(IF(D94/D90&lt;0,"n.m.",D94/D90),"-")</f>
        <v>-</v>
      </c>
      <c r="E95" s="195" t="str">
        <f aca="true" t="shared" si="23" ref="E95:G95">_xlfn.IFERROR(IF(E94/E90&lt;0,"n.m.",E94/E90),"-")</f>
        <v>-</v>
      </c>
      <c r="F95" s="195" t="str">
        <f t="shared" si="23"/>
        <v>-</v>
      </c>
      <c r="G95" s="195">
        <f t="shared" si="23"/>
        <v>0.2451855331141381</v>
      </c>
      <c r="H95" s="77" t="str">
        <f aca="true" t="shared" si="24" ref="H95">_xlfn.IFERROR(IF(H94/H90&lt;0,"n.m.",H94/H90),"-")</f>
        <v>-</v>
      </c>
    </row>
  </sheetData>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L275"/>
  <sheetViews>
    <sheetView showGridLines="0" zoomScale="130" zoomScaleNormal="130" workbookViewId="0" topLeftCell="A173"/>
  </sheetViews>
  <sheetFormatPr defaultColWidth="9.140625" defaultRowHeight="15"/>
  <cols>
    <col min="1" max="1" width="2.7109375" style="46" bestFit="1" customWidth="1"/>
    <col min="2" max="2" width="2.7109375" style="47" bestFit="1" customWidth="1"/>
    <col min="3" max="3" width="76.57421875" style="47" customWidth="1"/>
    <col min="4" max="10" width="11.8515625" style="63" customWidth="1"/>
    <col min="11" max="38" width="11.8515625" style="1" customWidth="1"/>
    <col min="39" max="42" width="8.7109375" style="1" customWidth="1"/>
    <col min="43" max="43" width="9.421875" style="1" customWidth="1"/>
    <col min="44" max="16384" width="8.7109375" style="1" customWidth="1"/>
  </cols>
  <sheetData>
    <row r="1" spans="1:10" s="47" customFormat="1" ht="12">
      <c r="A1" s="46"/>
      <c r="D1" s="153"/>
      <c r="E1" s="63"/>
      <c r="F1" s="63"/>
      <c r="G1" s="63"/>
      <c r="H1" s="63"/>
      <c r="I1" s="63"/>
      <c r="J1" s="63"/>
    </row>
    <row r="2" spans="4:5" ht="15">
      <c r="D2" s="222"/>
      <c r="E2" s="223" t="s">
        <v>223</v>
      </c>
    </row>
    <row r="3" ht="15"/>
    <row r="4" spans="1:10" s="47" customFormat="1" ht="12">
      <c r="A4" s="46"/>
      <c r="D4" s="224" t="s">
        <v>249</v>
      </c>
      <c r="E4" s="223" t="s">
        <v>243</v>
      </c>
      <c r="F4" s="63"/>
      <c r="G4" s="63"/>
      <c r="H4" s="63"/>
      <c r="I4" s="63"/>
      <c r="J4" s="63"/>
    </row>
    <row r="5" ht="15"/>
    <row r="6" spans="9:10" ht="5" customHeight="1">
      <c r="I6" s="1"/>
      <c r="J6" s="1"/>
    </row>
    <row r="7" spans="1:15" s="183" customFormat="1" ht="20" customHeight="1">
      <c r="A7" s="48"/>
      <c r="B7" s="49"/>
      <c r="C7" s="182" t="s">
        <v>292</v>
      </c>
      <c r="D7" s="49"/>
      <c r="E7" s="49"/>
      <c r="F7" s="49"/>
      <c r="G7" s="49"/>
      <c r="H7" s="49"/>
      <c r="I7" s="49"/>
      <c r="J7" s="49"/>
      <c r="K7" s="49"/>
      <c r="L7" s="49"/>
      <c r="M7" s="49"/>
      <c r="N7" s="49"/>
      <c r="O7" s="49"/>
    </row>
    <row r="8" ht="5" customHeight="1"/>
    <row r="9" spans="1:10" s="229" customFormat="1" ht="5" customHeight="1">
      <c r="A9" s="225"/>
      <c r="B9" s="226"/>
      <c r="C9" s="323" t="s">
        <v>224</v>
      </c>
      <c r="D9" s="227"/>
      <c r="E9" s="228"/>
      <c r="F9" s="228"/>
      <c r="G9" s="228"/>
      <c r="H9" s="228"/>
      <c r="I9" s="228"/>
      <c r="J9" s="228"/>
    </row>
    <row r="10" spans="1:10" s="229" customFormat="1" ht="10" customHeight="1">
      <c r="A10" s="225"/>
      <c r="B10" s="226"/>
      <c r="C10" s="323"/>
      <c r="D10" s="227"/>
      <c r="E10" s="228"/>
      <c r="F10" s="228"/>
      <c r="G10" s="228"/>
      <c r="H10" s="228"/>
      <c r="I10" s="228"/>
      <c r="J10" s="228"/>
    </row>
    <row r="11" ht="5" customHeight="1"/>
    <row r="12" spans="1:10" s="50" customFormat="1" ht="20" customHeight="1">
      <c r="A12" s="48"/>
      <c r="B12" s="49"/>
      <c r="C12" s="182" t="s">
        <v>155</v>
      </c>
      <c r="D12" s="49"/>
      <c r="E12" s="49"/>
      <c r="F12" s="49"/>
      <c r="G12" s="49"/>
      <c r="H12" s="49"/>
      <c r="I12" s="49"/>
      <c r="J12" s="49"/>
    </row>
    <row r="13" spans="1:38" s="183" customFormat="1" ht="15" thickBot="1">
      <c r="A13" s="48"/>
      <c r="B13" s="49"/>
      <c r="C13" s="190"/>
      <c r="D13" s="317">
        <v>2018</v>
      </c>
      <c r="E13" s="318"/>
      <c r="F13" s="318"/>
      <c r="G13" s="318"/>
      <c r="H13" s="318"/>
      <c r="I13" s="318"/>
      <c r="J13" s="319"/>
      <c r="K13" s="320">
        <v>2019</v>
      </c>
      <c r="L13" s="321"/>
      <c r="M13" s="321"/>
      <c r="N13" s="321"/>
      <c r="O13" s="321"/>
      <c r="P13" s="321"/>
      <c r="Q13" s="322"/>
      <c r="R13" s="317">
        <v>2020</v>
      </c>
      <c r="S13" s="318"/>
      <c r="T13" s="318"/>
      <c r="U13" s="318"/>
      <c r="V13" s="318"/>
      <c r="W13" s="318"/>
      <c r="X13" s="319"/>
      <c r="Y13" s="320">
        <v>2021</v>
      </c>
      <c r="Z13" s="321"/>
      <c r="AA13" s="321"/>
      <c r="AB13" s="321"/>
      <c r="AC13" s="321"/>
      <c r="AD13" s="321"/>
      <c r="AE13" s="322"/>
      <c r="AF13" s="317">
        <v>2022</v>
      </c>
      <c r="AG13" s="318"/>
      <c r="AH13" s="318"/>
      <c r="AI13" s="318"/>
      <c r="AJ13" s="318"/>
      <c r="AK13" s="318"/>
      <c r="AL13" s="319"/>
    </row>
    <row r="14" spans="1:38" s="53" customFormat="1" ht="15" customHeight="1" thickBot="1">
      <c r="A14" s="51"/>
      <c r="B14" s="52"/>
      <c r="C14" s="24" t="s">
        <v>151</v>
      </c>
      <c r="D14" s="17" t="s">
        <v>164</v>
      </c>
      <c r="E14" s="17" t="s">
        <v>165</v>
      </c>
      <c r="F14" s="17" t="s">
        <v>221</v>
      </c>
      <c r="G14" s="17" t="s">
        <v>166</v>
      </c>
      <c r="H14" s="17" t="s">
        <v>222</v>
      </c>
      <c r="I14" s="17" t="s">
        <v>167</v>
      </c>
      <c r="J14" s="17" t="s">
        <v>168</v>
      </c>
      <c r="K14" s="41" t="s">
        <v>164</v>
      </c>
      <c r="L14" s="41" t="s">
        <v>165</v>
      </c>
      <c r="M14" s="41" t="s">
        <v>221</v>
      </c>
      <c r="N14" s="41" t="s">
        <v>166</v>
      </c>
      <c r="O14" s="41" t="s">
        <v>222</v>
      </c>
      <c r="P14" s="41" t="s">
        <v>167</v>
      </c>
      <c r="Q14" s="41" t="s">
        <v>168</v>
      </c>
      <c r="R14" s="17" t="s">
        <v>164</v>
      </c>
      <c r="S14" s="17" t="s">
        <v>165</v>
      </c>
      <c r="T14" s="17" t="s">
        <v>221</v>
      </c>
      <c r="U14" s="17" t="s">
        <v>166</v>
      </c>
      <c r="V14" s="17" t="s">
        <v>222</v>
      </c>
      <c r="W14" s="17" t="s">
        <v>167</v>
      </c>
      <c r="X14" s="17" t="s">
        <v>168</v>
      </c>
      <c r="Y14" s="41" t="s">
        <v>164</v>
      </c>
      <c r="Z14" s="41" t="s">
        <v>165</v>
      </c>
      <c r="AA14" s="41" t="s">
        <v>221</v>
      </c>
      <c r="AB14" s="41" t="s">
        <v>166</v>
      </c>
      <c r="AC14" s="41" t="s">
        <v>222</v>
      </c>
      <c r="AD14" s="41" t="s">
        <v>167</v>
      </c>
      <c r="AE14" s="41" t="s">
        <v>168</v>
      </c>
      <c r="AF14" s="17" t="s">
        <v>164</v>
      </c>
      <c r="AG14" s="17" t="s">
        <v>165</v>
      </c>
      <c r="AH14" s="17" t="s">
        <v>221</v>
      </c>
      <c r="AI14" s="17" t="s">
        <v>166</v>
      </c>
      <c r="AJ14" s="17" t="s">
        <v>222</v>
      </c>
      <c r="AK14" s="17" t="s">
        <v>167</v>
      </c>
      <c r="AL14" s="17" t="s">
        <v>168</v>
      </c>
    </row>
    <row r="15" spans="1:38" s="159" customFormat="1" ht="5" customHeight="1">
      <c r="A15" s="156"/>
      <c r="B15" s="157"/>
      <c r="C15" s="158"/>
      <c r="D15" s="231"/>
      <c r="E15" s="231"/>
      <c r="F15" s="231"/>
      <c r="G15" s="232"/>
      <c r="H15" s="232"/>
      <c r="I15" s="232"/>
      <c r="J15" s="232"/>
      <c r="K15" s="233"/>
      <c r="L15" s="233"/>
      <c r="M15" s="233"/>
      <c r="N15" s="234"/>
      <c r="O15" s="234"/>
      <c r="P15" s="234"/>
      <c r="Q15" s="234"/>
      <c r="R15" s="191"/>
      <c r="S15" s="191"/>
      <c r="T15" s="191"/>
      <c r="U15" s="235"/>
      <c r="V15" s="235"/>
      <c r="W15" s="235"/>
      <c r="X15" s="235"/>
      <c r="Y15" s="233"/>
      <c r="Z15" s="233"/>
      <c r="AA15" s="233"/>
      <c r="AB15" s="234"/>
      <c r="AC15" s="234"/>
      <c r="AD15" s="234"/>
      <c r="AE15" s="234"/>
      <c r="AF15" s="191"/>
      <c r="AG15" s="191"/>
      <c r="AH15" s="191"/>
      <c r="AI15" s="235"/>
      <c r="AJ15" s="235"/>
      <c r="AK15" s="235"/>
      <c r="AL15" s="235"/>
    </row>
    <row r="16" spans="1:38" s="53" customFormat="1" ht="14.5" customHeight="1">
      <c r="A16" s="56"/>
      <c r="B16" s="57"/>
      <c r="C16" s="58" t="s">
        <v>12</v>
      </c>
      <c r="D16" s="222"/>
      <c r="E16" s="222"/>
      <c r="F16" s="222"/>
      <c r="G16" s="222"/>
      <c r="H16" s="222"/>
      <c r="I16" s="222"/>
      <c r="J16" s="202">
        <f>'Quarterly Results_PROFORMA'!J16</f>
        <v>276.3</v>
      </c>
      <c r="K16" s="236">
        <f>'Quarterly Results_PROFORMA'!K16</f>
        <v>68.4</v>
      </c>
      <c r="L16" s="236">
        <f>M16-K16</f>
        <v>70.9</v>
      </c>
      <c r="M16" s="236">
        <f>'Quarterly Results_PROFORMA'!M16</f>
        <v>139.3</v>
      </c>
      <c r="N16" s="236">
        <f>O16-M16</f>
        <v>69.69999999999999</v>
      </c>
      <c r="O16" s="236">
        <f>'Quarterly Results_PROFORMA'!O16</f>
        <v>209</v>
      </c>
      <c r="P16" s="236">
        <f>Q16-O16</f>
        <v>70.19999999999999</v>
      </c>
      <c r="Q16" s="236">
        <f>'Quarterly Results_PROFORMA'!Q16</f>
        <v>279.2</v>
      </c>
      <c r="R16" s="237">
        <v>65.8</v>
      </c>
      <c r="S16" s="202">
        <f>T16-R16</f>
        <v>60.7</v>
      </c>
      <c r="T16" s="237">
        <v>126.5</v>
      </c>
      <c r="U16" s="202">
        <f>V16-T16</f>
        <v>64.5</v>
      </c>
      <c r="V16" s="237">
        <v>191</v>
      </c>
      <c r="W16" s="202">
        <f>X16-V16</f>
        <v>67.80000000000001</v>
      </c>
      <c r="X16" s="237">
        <v>258.8</v>
      </c>
      <c r="Y16" s="238">
        <v>81.8</v>
      </c>
      <c r="Z16" s="236">
        <f>+AA16-Y16</f>
        <v>130.60000000000002</v>
      </c>
      <c r="AA16" s="238">
        <v>212.4</v>
      </c>
      <c r="AB16" s="236">
        <f>+AC16-AA16</f>
        <v>134.99999999999997</v>
      </c>
      <c r="AC16" s="238">
        <v>347.4</v>
      </c>
      <c r="AD16" s="236">
        <f>+AE16-AC16</f>
        <v>135.90000000000003</v>
      </c>
      <c r="AE16" s="238">
        <v>483.3</v>
      </c>
      <c r="AF16" s="202">
        <f>'Quarterly Results_PROFORMA'!AF16</f>
        <v>129</v>
      </c>
      <c r="AG16" s="202"/>
      <c r="AH16" s="237"/>
      <c r="AI16" s="202"/>
      <c r="AJ16" s="237"/>
      <c r="AK16" s="202"/>
      <c r="AL16" s="237"/>
    </row>
    <row r="17" spans="1:38" s="53" customFormat="1" ht="14.5" customHeight="1">
      <c r="A17" s="56"/>
      <c r="B17" s="57"/>
      <c r="C17" s="58" t="s">
        <v>13</v>
      </c>
      <c r="D17" s="222"/>
      <c r="E17" s="222"/>
      <c r="F17" s="222"/>
      <c r="G17" s="222"/>
      <c r="H17" s="222"/>
      <c r="I17" s="222"/>
      <c r="J17" s="202">
        <f>'Quarterly Results_PROFORMA'!J17</f>
        <v>20</v>
      </c>
      <c r="K17" s="236">
        <f>'Quarterly Results_PROFORMA'!K17</f>
        <v>4.3</v>
      </c>
      <c r="L17" s="236">
        <f aca="true" t="shared" si="0" ref="L17:L55">M17-K17</f>
        <v>4.6000000000000005</v>
      </c>
      <c r="M17" s="236">
        <f>'Quarterly Results_PROFORMA'!M17</f>
        <v>8.9</v>
      </c>
      <c r="N17" s="236">
        <f aca="true" t="shared" si="1" ref="N17:N55">O17-M17</f>
        <v>5.5</v>
      </c>
      <c r="O17" s="236">
        <f>'Quarterly Results_PROFORMA'!O17</f>
        <v>14.4</v>
      </c>
      <c r="P17" s="236">
        <f aca="true" t="shared" si="2" ref="P17:P55">Q17-O17</f>
        <v>6.999999999999998</v>
      </c>
      <c r="Q17" s="236">
        <f>'Quarterly Results_PROFORMA'!Q17</f>
        <v>21.4</v>
      </c>
      <c r="R17" s="237">
        <v>5.9</v>
      </c>
      <c r="S17" s="202">
        <f aca="true" t="shared" si="3" ref="S17:U55">T17-R17</f>
        <v>5.4</v>
      </c>
      <c r="T17" s="237">
        <v>11.3</v>
      </c>
      <c r="U17" s="202">
        <f t="shared" si="3"/>
        <v>3.5999999999999996</v>
      </c>
      <c r="V17" s="237">
        <v>14.9</v>
      </c>
      <c r="W17" s="202">
        <f aca="true" t="shared" si="4" ref="W17">X17-V17</f>
        <v>5.799999999999999</v>
      </c>
      <c r="X17" s="237">
        <v>20.7</v>
      </c>
      <c r="Y17" s="238">
        <v>4.9</v>
      </c>
      <c r="Z17" s="236">
        <f>+AA17-Y17</f>
        <v>9.1</v>
      </c>
      <c r="AA17" s="238">
        <v>14</v>
      </c>
      <c r="AB17" s="236">
        <f>+AC17-AA17</f>
        <v>5.899999999999999</v>
      </c>
      <c r="AC17" s="238">
        <v>19.9</v>
      </c>
      <c r="AD17" s="236">
        <f>+AE17-AC17</f>
        <v>10.8</v>
      </c>
      <c r="AE17" s="238">
        <v>30.7</v>
      </c>
      <c r="AF17" s="202">
        <f>'Quarterly Results_PROFORMA'!AF17</f>
        <v>7.6</v>
      </c>
      <c r="AG17" s="202"/>
      <c r="AH17" s="237"/>
      <c r="AI17" s="202"/>
      <c r="AJ17" s="237"/>
      <c r="AK17" s="202"/>
      <c r="AL17" s="237"/>
    </row>
    <row r="18" spans="1:38" s="53" customFormat="1" ht="14.5" customHeight="1">
      <c r="A18" s="56"/>
      <c r="B18" s="57"/>
      <c r="C18" s="60" t="s">
        <v>14</v>
      </c>
      <c r="D18" s="239"/>
      <c r="E18" s="239"/>
      <c r="F18" s="239"/>
      <c r="G18" s="239"/>
      <c r="H18" s="239"/>
      <c r="I18" s="239"/>
      <c r="J18" s="61">
        <f aca="true" t="shared" si="5" ref="J18:AF18">SUM(J16:J17)</f>
        <v>296.3</v>
      </c>
      <c r="K18" s="62">
        <f t="shared" si="5"/>
        <v>72.7</v>
      </c>
      <c r="L18" s="62">
        <f t="shared" si="5"/>
        <v>75.5</v>
      </c>
      <c r="M18" s="62">
        <f t="shared" si="5"/>
        <v>148.20000000000002</v>
      </c>
      <c r="N18" s="62">
        <f t="shared" si="5"/>
        <v>75.19999999999999</v>
      </c>
      <c r="O18" s="62">
        <f t="shared" si="5"/>
        <v>223.4</v>
      </c>
      <c r="P18" s="62">
        <f t="shared" si="5"/>
        <v>77.19999999999999</v>
      </c>
      <c r="Q18" s="62">
        <f t="shared" si="5"/>
        <v>300.59999999999997</v>
      </c>
      <c r="R18" s="61">
        <f t="shared" si="5"/>
        <v>71.7</v>
      </c>
      <c r="S18" s="61">
        <f t="shared" si="5"/>
        <v>66.10000000000001</v>
      </c>
      <c r="T18" s="61">
        <f t="shared" si="5"/>
        <v>137.8</v>
      </c>
      <c r="U18" s="61">
        <f t="shared" si="5"/>
        <v>68.1</v>
      </c>
      <c r="V18" s="61">
        <f t="shared" si="5"/>
        <v>205.9</v>
      </c>
      <c r="W18" s="61">
        <f t="shared" si="5"/>
        <v>73.60000000000001</v>
      </c>
      <c r="X18" s="61">
        <f t="shared" si="5"/>
        <v>279.5</v>
      </c>
      <c r="Y18" s="62">
        <f t="shared" si="5"/>
        <v>86.7</v>
      </c>
      <c r="Z18" s="62">
        <f t="shared" si="5"/>
        <v>139.70000000000002</v>
      </c>
      <c r="AA18" s="62">
        <f t="shared" si="5"/>
        <v>226.4</v>
      </c>
      <c r="AB18" s="62">
        <f t="shared" si="5"/>
        <v>140.89999999999998</v>
      </c>
      <c r="AC18" s="62">
        <f t="shared" si="5"/>
        <v>367.29999999999995</v>
      </c>
      <c r="AD18" s="62">
        <f t="shared" si="5"/>
        <v>146.70000000000005</v>
      </c>
      <c r="AE18" s="62">
        <f t="shared" si="5"/>
        <v>514</v>
      </c>
      <c r="AF18" s="61">
        <f t="shared" si="5"/>
        <v>136.6</v>
      </c>
      <c r="AG18" s="61"/>
      <c r="AH18" s="61"/>
      <c r="AI18" s="61"/>
      <c r="AJ18" s="61"/>
      <c r="AK18" s="61"/>
      <c r="AL18" s="61"/>
    </row>
    <row r="19" spans="1:38" ht="5" customHeight="1">
      <c r="A19" s="47"/>
      <c r="B19" s="51"/>
      <c r="C19" s="54"/>
      <c r="D19" s="240"/>
      <c r="E19" s="240"/>
      <c r="F19" s="240"/>
      <c r="G19" s="241"/>
      <c r="H19" s="241"/>
      <c r="I19" s="241"/>
      <c r="J19" s="191"/>
      <c r="K19" s="233"/>
      <c r="L19" s="233"/>
      <c r="M19" s="233"/>
      <c r="N19" s="233"/>
      <c r="O19" s="233"/>
      <c r="P19" s="233"/>
      <c r="Q19" s="233"/>
      <c r="R19" s="191"/>
      <c r="S19" s="191"/>
      <c r="T19" s="191"/>
      <c r="U19" s="191"/>
      <c r="V19" s="191"/>
      <c r="W19" s="191"/>
      <c r="X19" s="191"/>
      <c r="Y19" s="233"/>
      <c r="Z19" s="233"/>
      <c r="AA19" s="233"/>
      <c r="AB19" s="233"/>
      <c r="AC19" s="233"/>
      <c r="AD19" s="233"/>
      <c r="AE19" s="233"/>
      <c r="AF19" s="191"/>
      <c r="AG19" s="191"/>
      <c r="AH19" s="191"/>
      <c r="AI19" s="191"/>
      <c r="AJ19" s="191"/>
      <c r="AK19" s="191"/>
      <c r="AL19" s="191"/>
    </row>
    <row r="20" spans="1:38" s="53" customFormat="1" ht="14.5" customHeight="1">
      <c r="A20" s="56"/>
      <c r="B20" s="57"/>
      <c r="C20" s="199" t="s">
        <v>157</v>
      </c>
      <c r="D20" s="242"/>
      <c r="E20" s="242"/>
      <c r="F20" s="242"/>
      <c r="G20" s="242"/>
      <c r="H20" s="242"/>
      <c r="I20" s="242"/>
      <c r="J20" s="140"/>
      <c r="K20" s="131"/>
      <c r="L20" s="131"/>
      <c r="M20" s="131"/>
      <c r="N20" s="131"/>
      <c r="O20" s="131"/>
      <c r="P20" s="131"/>
      <c r="Q20" s="131"/>
      <c r="R20" s="140"/>
      <c r="S20" s="140"/>
      <c r="T20" s="140"/>
      <c r="U20" s="140"/>
      <c r="V20" s="140"/>
      <c r="W20" s="140"/>
      <c r="X20" s="140"/>
      <c r="Y20" s="131"/>
      <c r="Z20" s="131"/>
      <c r="AA20" s="131"/>
      <c r="AB20" s="131"/>
      <c r="AC20" s="131"/>
      <c r="AD20" s="131"/>
      <c r="AE20" s="131"/>
      <c r="AF20" s="140"/>
      <c r="AG20" s="140"/>
      <c r="AH20" s="140"/>
      <c r="AI20" s="140"/>
      <c r="AJ20" s="140"/>
      <c r="AK20" s="140"/>
      <c r="AL20" s="140"/>
    </row>
    <row r="21" spans="1:38" s="53" customFormat="1" ht="14.5" customHeight="1">
      <c r="A21" s="56"/>
      <c r="B21" s="57"/>
      <c r="C21" s="200" t="s">
        <v>159</v>
      </c>
      <c r="D21" s="222"/>
      <c r="E21" s="222"/>
      <c r="F21" s="222"/>
      <c r="G21" s="222"/>
      <c r="H21" s="222"/>
      <c r="I21" s="222"/>
      <c r="J21" s="202">
        <f aca="true" t="shared" si="6" ref="J21:K21">J88</f>
        <v>122.2</v>
      </c>
      <c r="K21" s="236">
        <f t="shared" si="6"/>
        <v>30.200000000000003</v>
      </c>
      <c r="L21" s="236">
        <f aca="true" t="shared" si="7" ref="L21:R25">L88</f>
        <v>30.299999999999997</v>
      </c>
      <c r="M21" s="236">
        <f t="shared" si="7"/>
        <v>60.5</v>
      </c>
      <c r="N21" s="236">
        <f t="shared" si="7"/>
        <v>30.799999999999997</v>
      </c>
      <c r="O21" s="236">
        <f t="shared" si="7"/>
        <v>91.3</v>
      </c>
      <c r="P21" s="236">
        <f t="shared" si="7"/>
        <v>33.3</v>
      </c>
      <c r="Q21" s="236">
        <f t="shared" si="7"/>
        <v>124.6</v>
      </c>
      <c r="R21" s="202">
        <f t="shared" si="7"/>
        <v>32.300000000000004</v>
      </c>
      <c r="S21" s="202">
        <f aca="true" t="shared" si="8" ref="S21:U21">S88</f>
        <v>31</v>
      </c>
      <c r="T21" s="202">
        <f>T88</f>
        <v>63.3</v>
      </c>
      <c r="U21" s="202">
        <f t="shared" si="8"/>
        <v>30.7</v>
      </c>
      <c r="V21" s="202">
        <f aca="true" t="shared" si="9" ref="V21:AE21">V88</f>
        <v>94</v>
      </c>
      <c r="W21" s="202">
        <f t="shared" si="9"/>
        <v>31.700000000000003</v>
      </c>
      <c r="X21" s="202">
        <f t="shared" si="9"/>
        <v>125.7</v>
      </c>
      <c r="Y21" s="236">
        <f t="shared" si="9"/>
        <v>30.1</v>
      </c>
      <c r="Z21" s="236">
        <f t="shared" si="9"/>
        <v>34.5</v>
      </c>
      <c r="AA21" s="236">
        <f t="shared" si="9"/>
        <v>64.6</v>
      </c>
      <c r="AB21" s="236">
        <f t="shared" si="9"/>
        <v>31.199999999999996</v>
      </c>
      <c r="AC21" s="236">
        <f t="shared" si="9"/>
        <v>95.8</v>
      </c>
      <c r="AD21" s="236">
        <f t="shared" si="9"/>
        <v>36</v>
      </c>
      <c r="AE21" s="236">
        <f t="shared" si="9"/>
        <v>131.79999999999998</v>
      </c>
      <c r="AF21" s="202">
        <f aca="true" t="shared" si="10" ref="AF21">AF88</f>
        <v>33.2</v>
      </c>
      <c r="AG21" s="202"/>
      <c r="AH21" s="202"/>
      <c r="AI21" s="202"/>
      <c r="AJ21" s="202"/>
      <c r="AK21" s="202"/>
      <c r="AL21" s="202"/>
    </row>
    <row r="22" spans="1:38" s="53" customFormat="1" ht="14.5" customHeight="1">
      <c r="A22" s="56"/>
      <c r="B22" s="57"/>
      <c r="C22" s="200" t="s">
        <v>163</v>
      </c>
      <c r="D22" s="222"/>
      <c r="E22" s="222"/>
      <c r="F22" s="222"/>
      <c r="G22" s="222"/>
      <c r="H22" s="222"/>
      <c r="I22" s="222"/>
      <c r="J22" s="202">
        <f aca="true" t="shared" si="11" ref="J22:K22">J89</f>
        <v>82.1</v>
      </c>
      <c r="K22" s="236">
        <f t="shared" si="11"/>
        <v>20.200000000000003</v>
      </c>
      <c r="L22" s="236">
        <f t="shared" si="7"/>
        <v>21.1</v>
      </c>
      <c r="M22" s="236">
        <f t="shared" si="7"/>
        <v>41.3</v>
      </c>
      <c r="N22" s="236">
        <f t="shared" si="7"/>
        <v>20.700000000000003</v>
      </c>
      <c r="O22" s="236">
        <f t="shared" si="7"/>
        <v>62</v>
      </c>
      <c r="P22" s="236">
        <f t="shared" si="7"/>
        <v>20.599999999999994</v>
      </c>
      <c r="Q22" s="236">
        <f t="shared" si="7"/>
        <v>82.6</v>
      </c>
      <c r="R22" s="202">
        <f t="shared" si="7"/>
        <v>20.3</v>
      </c>
      <c r="S22" s="202">
        <f aca="true" t="shared" si="12" ref="S22:U22">S89</f>
        <v>20.900000000000002</v>
      </c>
      <c r="T22" s="202">
        <f>T89</f>
        <v>41.2</v>
      </c>
      <c r="U22" s="202">
        <f t="shared" si="12"/>
        <v>18.9</v>
      </c>
      <c r="V22" s="202">
        <f aca="true" t="shared" si="13" ref="V22:AE22">V89</f>
        <v>60.099999999999994</v>
      </c>
      <c r="W22" s="202">
        <f t="shared" si="13"/>
        <v>21.7</v>
      </c>
      <c r="X22" s="202">
        <f t="shared" si="13"/>
        <v>81.8</v>
      </c>
      <c r="Y22" s="236">
        <f t="shared" si="13"/>
        <v>19.1</v>
      </c>
      <c r="Z22" s="236">
        <f t="shared" si="13"/>
        <v>20.3</v>
      </c>
      <c r="AA22" s="236">
        <f t="shared" si="13"/>
        <v>39.4</v>
      </c>
      <c r="AB22" s="236">
        <f t="shared" si="13"/>
        <v>18</v>
      </c>
      <c r="AC22" s="236">
        <f t="shared" si="13"/>
        <v>57.4</v>
      </c>
      <c r="AD22" s="236">
        <f t="shared" si="13"/>
        <v>19.700000000000003</v>
      </c>
      <c r="AE22" s="236">
        <f t="shared" si="13"/>
        <v>77.1</v>
      </c>
      <c r="AF22" s="202">
        <f aca="true" t="shared" si="14" ref="AF22">AF89</f>
        <v>18.8</v>
      </c>
      <c r="AG22" s="202"/>
      <c r="AH22" s="202"/>
      <c r="AI22" s="202"/>
      <c r="AJ22" s="202"/>
      <c r="AK22" s="202"/>
      <c r="AL22" s="202"/>
    </row>
    <row r="23" spans="1:38" s="53" customFormat="1" ht="14.5" customHeight="1">
      <c r="A23" s="56"/>
      <c r="B23" s="57"/>
      <c r="C23" s="200" t="s">
        <v>160</v>
      </c>
      <c r="D23" s="222"/>
      <c r="E23" s="222"/>
      <c r="F23" s="222"/>
      <c r="G23" s="222"/>
      <c r="H23" s="222"/>
      <c r="I23" s="222"/>
      <c r="J23" s="202">
        <f aca="true" t="shared" si="15" ref="J23:K23">J90</f>
        <v>115.7</v>
      </c>
      <c r="K23" s="236">
        <f t="shared" si="15"/>
        <v>28.5</v>
      </c>
      <c r="L23" s="236">
        <f t="shared" si="7"/>
        <v>29.999999999999996</v>
      </c>
      <c r="M23" s="236">
        <f t="shared" si="7"/>
        <v>58.5</v>
      </c>
      <c r="N23" s="236">
        <f t="shared" si="7"/>
        <v>29.5</v>
      </c>
      <c r="O23" s="236">
        <f t="shared" si="7"/>
        <v>88</v>
      </c>
      <c r="P23" s="236">
        <f t="shared" si="7"/>
        <v>30.299999999999997</v>
      </c>
      <c r="Q23" s="236">
        <f t="shared" si="7"/>
        <v>118.29999999999998</v>
      </c>
      <c r="R23" s="202">
        <f t="shared" si="7"/>
        <v>25.1</v>
      </c>
      <c r="S23" s="202">
        <f aca="true" t="shared" si="16" ref="S23:U23">S90</f>
        <v>19.599999999999998</v>
      </c>
      <c r="T23" s="202">
        <f>T90</f>
        <v>44.7</v>
      </c>
      <c r="U23" s="202">
        <f t="shared" si="16"/>
        <v>23.200000000000003</v>
      </c>
      <c r="V23" s="202">
        <f aca="true" t="shared" si="17" ref="V23:AE23">V90</f>
        <v>67.9</v>
      </c>
      <c r="W23" s="202">
        <f t="shared" si="17"/>
        <v>26.799999999999997</v>
      </c>
      <c r="X23" s="202">
        <f t="shared" si="17"/>
        <v>94.7</v>
      </c>
      <c r="Y23" s="236">
        <f t="shared" si="17"/>
        <v>28.400000000000002</v>
      </c>
      <c r="Z23" s="236">
        <f t="shared" si="17"/>
        <v>32.3</v>
      </c>
      <c r="AA23" s="236">
        <f t="shared" si="17"/>
        <v>60.7</v>
      </c>
      <c r="AB23" s="236">
        <f t="shared" si="17"/>
        <v>27.2</v>
      </c>
      <c r="AC23" s="236">
        <f t="shared" si="17"/>
        <v>87.89999999999999</v>
      </c>
      <c r="AD23" s="236">
        <f t="shared" si="17"/>
        <v>36.1</v>
      </c>
      <c r="AE23" s="236">
        <f t="shared" si="17"/>
        <v>124</v>
      </c>
      <c r="AF23" s="202">
        <f aca="true" t="shared" si="18" ref="AF23">AF90</f>
        <v>33.5</v>
      </c>
      <c r="AG23" s="202"/>
      <c r="AH23" s="202"/>
      <c r="AI23" s="202"/>
      <c r="AJ23" s="202"/>
      <c r="AK23" s="202"/>
      <c r="AL23" s="202"/>
    </row>
    <row r="24" spans="1:38" s="53" customFormat="1" ht="14.5" customHeight="1">
      <c r="A24" s="56"/>
      <c r="B24" s="57"/>
      <c r="C24" s="200" t="s">
        <v>161</v>
      </c>
      <c r="D24" s="222"/>
      <c r="E24" s="222"/>
      <c r="F24" s="222"/>
      <c r="G24" s="222"/>
      <c r="H24" s="222"/>
      <c r="I24" s="222"/>
      <c r="J24" s="202">
        <f aca="true" t="shared" si="19" ref="J24:K24">J91</f>
        <v>0</v>
      </c>
      <c r="K24" s="236">
        <f t="shared" si="19"/>
        <v>0</v>
      </c>
      <c r="L24" s="236">
        <f t="shared" si="7"/>
        <v>0</v>
      </c>
      <c r="M24" s="236">
        <f t="shared" si="7"/>
        <v>0</v>
      </c>
      <c r="N24" s="236">
        <f t="shared" si="7"/>
        <v>0</v>
      </c>
      <c r="O24" s="236">
        <f t="shared" si="7"/>
        <v>0</v>
      </c>
      <c r="P24" s="236">
        <f t="shared" si="7"/>
        <v>0</v>
      </c>
      <c r="Q24" s="236">
        <f t="shared" si="7"/>
        <v>0</v>
      </c>
      <c r="R24" s="202">
        <f t="shared" si="7"/>
        <v>0</v>
      </c>
      <c r="S24" s="202">
        <f aca="true" t="shared" si="20" ref="S24:U24">S91</f>
        <v>0</v>
      </c>
      <c r="T24" s="202">
        <f>T91</f>
        <v>0</v>
      </c>
      <c r="U24" s="202">
        <f t="shared" si="20"/>
        <v>0</v>
      </c>
      <c r="V24" s="202">
        <f aca="true" t="shared" si="21" ref="V24:AE24">V91</f>
        <v>0</v>
      </c>
      <c r="W24" s="202">
        <f t="shared" si="21"/>
        <v>0</v>
      </c>
      <c r="X24" s="202">
        <f t="shared" si="21"/>
        <v>0</v>
      </c>
      <c r="Y24" s="236">
        <f t="shared" si="21"/>
        <v>16.300000000000008</v>
      </c>
      <c r="Z24" s="236">
        <f t="shared" si="21"/>
        <v>62.400000000000006</v>
      </c>
      <c r="AA24" s="236">
        <f t="shared" si="21"/>
        <v>78.70000000000002</v>
      </c>
      <c r="AB24" s="236">
        <f t="shared" si="21"/>
        <v>70.6</v>
      </c>
      <c r="AC24" s="236">
        <f t="shared" si="21"/>
        <v>149.3</v>
      </c>
      <c r="AD24" s="236">
        <f t="shared" si="21"/>
        <v>63.59999999999999</v>
      </c>
      <c r="AE24" s="236">
        <f t="shared" si="21"/>
        <v>212.9</v>
      </c>
      <c r="AF24" s="202">
        <f aca="true" t="shared" si="22" ref="AF24">AF91</f>
        <v>60.6</v>
      </c>
      <c r="AG24" s="202"/>
      <c r="AH24" s="202"/>
      <c r="AI24" s="202"/>
      <c r="AJ24" s="202"/>
      <c r="AK24" s="202"/>
      <c r="AL24" s="202"/>
    </row>
    <row r="25" spans="1:38" s="53" customFormat="1" ht="14.5" customHeight="1">
      <c r="A25" s="56"/>
      <c r="B25" s="57"/>
      <c r="C25" s="200" t="s">
        <v>162</v>
      </c>
      <c r="D25" s="243"/>
      <c r="E25" s="243"/>
      <c r="F25" s="243"/>
      <c r="G25" s="243"/>
      <c r="H25" s="243"/>
      <c r="I25" s="243"/>
      <c r="J25" s="202">
        <f aca="true" t="shared" si="23" ref="J25:K25">J92</f>
        <v>-23.69999999999999</v>
      </c>
      <c r="K25" s="236">
        <f t="shared" si="23"/>
        <v>-6.200000000000003</v>
      </c>
      <c r="L25" s="236">
        <f t="shared" si="7"/>
        <v>-5.8999999999999915</v>
      </c>
      <c r="M25" s="236">
        <f t="shared" si="7"/>
        <v>-12.099999999999994</v>
      </c>
      <c r="N25" s="236">
        <f t="shared" si="7"/>
        <v>-5.800000000000011</v>
      </c>
      <c r="O25" s="236">
        <f t="shared" si="7"/>
        <v>-17.900000000000006</v>
      </c>
      <c r="P25" s="236">
        <f t="shared" si="7"/>
        <v>-7</v>
      </c>
      <c r="Q25" s="236">
        <f t="shared" si="7"/>
        <v>-24.900000000000034</v>
      </c>
      <c r="R25" s="202">
        <f t="shared" si="7"/>
        <v>-6.000000000000014</v>
      </c>
      <c r="S25" s="202">
        <f aca="true" t="shared" si="24" ref="S25:U25">S92</f>
        <v>-5.3999999999999915</v>
      </c>
      <c r="T25" s="202">
        <f>T92</f>
        <v>-11.399999999999977</v>
      </c>
      <c r="U25" s="202">
        <f t="shared" si="24"/>
        <v>-4.700000000000003</v>
      </c>
      <c r="V25" s="202">
        <f aca="true" t="shared" si="25" ref="V25:AE25">V92</f>
        <v>-16.099999999999994</v>
      </c>
      <c r="W25" s="202">
        <f t="shared" si="25"/>
        <v>-6.599999999999994</v>
      </c>
      <c r="X25" s="202">
        <f t="shared" si="25"/>
        <v>-22.69999999999999</v>
      </c>
      <c r="Y25" s="236">
        <f t="shared" si="25"/>
        <v>-7.200000000000017</v>
      </c>
      <c r="Z25" s="236">
        <f t="shared" si="25"/>
        <v>-9.799999999999983</v>
      </c>
      <c r="AA25" s="236">
        <f t="shared" si="25"/>
        <v>-17</v>
      </c>
      <c r="AB25" s="236">
        <f t="shared" si="25"/>
        <v>-6.100000000000023</v>
      </c>
      <c r="AC25" s="236">
        <f t="shared" si="25"/>
        <v>-23.100000000000023</v>
      </c>
      <c r="AD25" s="236">
        <f t="shared" si="25"/>
        <v>-8.69999999999996</v>
      </c>
      <c r="AE25" s="236">
        <f t="shared" si="25"/>
        <v>-31.799999999999955</v>
      </c>
      <c r="AF25" s="202">
        <f aca="true" t="shared" si="26" ref="AF25">AF92</f>
        <v>-9.5</v>
      </c>
      <c r="AG25" s="202"/>
      <c r="AH25" s="202"/>
      <c r="AI25" s="202"/>
      <c r="AJ25" s="202"/>
      <c r="AK25" s="202"/>
      <c r="AL25" s="202"/>
    </row>
    <row r="26" spans="1:38" ht="5" customHeight="1">
      <c r="A26" s="47"/>
      <c r="B26" s="51"/>
      <c r="C26" s="203"/>
      <c r="D26" s="244"/>
      <c r="E26" s="244"/>
      <c r="F26" s="244"/>
      <c r="G26" s="245"/>
      <c r="H26" s="245"/>
      <c r="I26" s="245"/>
      <c r="J26" s="246"/>
      <c r="K26" s="247"/>
      <c r="L26" s="247"/>
      <c r="M26" s="247"/>
      <c r="N26" s="247"/>
      <c r="O26" s="247"/>
      <c r="P26" s="247"/>
      <c r="Q26" s="247"/>
      <c r="R26" s="246"/>
      <c r="S26" s="246"/>
      <c r="T26" s="246"/>
      <c r="U26" s="246"/>
      <c r="V26" s="246"/>
      <c r="W26" s="246"/>
      <c r="X26" s="246"/>
      <c r="Y26" s="247"/>
      <c r="Z26" s="247"/>
      <c r="AA26" s="247"/>
      <c r="AB26" s="247"/>
      <c r="AC26" s="247"/>
      <c r="AD26" s="247"/>
      <c r="AE26" s="247"/>
      <c r="AF26" s="246"/>
      <c r="AG26" s="246"/>
      <c r="AH26" s="246"/>
      <c r="AI26" s="246"/>
      <c r="AJ26" s="246"/>
      <c r="AK26" s="246"/>
      <c r="AL26" s="246"/>
    </row>
    <row r="27" spans="1:38" s="53" customFormat="1" ht="14.5" customHeight="1">
      <c r="A27" s="56"/>
      <c r="B27" s="57"/>
      <c r="C27" s="58" t="s">
        <v>15</v>
      </c>
      <c r="D27" s="222"/>
      <c r="E27" s="222"/>
      <c r="F27" s="222"/>
      <c r="G27" s="222"/>
      <c r="H27" s="222"/>
      <c r="I27" s="222"/>
      <c r="J27" s="202">
        <f>'Quarterly Results_PROFORMA'!J27</f>
        <v>-106.1</v>
      </c>
      <c r="K27" s="236">
        <f>'Quarterly Results_PROFORMA'!K27</f>
        <v>-24.1</v>
      </c>
      <c r="L27" s="236">
        <f t="shared" si="0"/>
        <v>-25.1</v>
      </c>
      <c r="M27" s="236">
        <f>'Quarterly Results_PROFORMA'!M27</f>
        <v>-49.2</v>
      </c>
      <c r="N27" s="236">
        <f t="shared" si="1"/>
        <v>-23.39999999999999</v>
      </c>
      <c r="O27" s="236">
        <f>'Quarterly Results_PROFORMA'!O27</f>
        <v>-72.6</v>
      </c>
      <c r="P27" s="236">
        <f t="shared" si="2"/>
        <v>-32.900000000000006</v>
      </c>
      <c r="Q27" s="236">
        <f>'Quarterly Results_PROFORMA'!Q27</f>
        <v>-105.5</v>
      </c>
      <c r="R27" s="237">
        <v>-21.7</v>
      </c>
      <c r="S27" s="202">
        <f t="shared" si="3"/>
        <v>-22.2</v>
      </c>
      <c r="T27" s="237">
        <v>-43.9</v>
      </c>
      <c r="U27" s="202">
        <f t="shared" si="3"/>
        <v>-21.9</v>
      </c>
      <c r="V27" s="237">
        <v>-65.8</v>
      </c>
      <c r="W27" s="202">
        <f aca="true" t="shared" si="27" ref="W27">X27-V27</f>
        <v>-31.900000000000006</v>
      </c>
      <c r="X27" s="237">
        <v>-97.7</v>
      </c>
      <c r="Y27" s="238">
        <v>-30.8</v>
      </c>
      <c r="Z27" s="236">
        <f>+AA27-Y27</f>
        <v>-54.8</v>
      </c>
      <c r="AA27" s="238">
        <v>-85.6</v>
      </c>
      <c r="AB27" s="236">
        <f>+AC27-AA27</f>
        <v>-45.400000000000006</v>
      </c>
      <c r="AC27" s="238">
        <v>-131</v>
      </c>
      <c r="AD27" s="236">
        <f>+AE27-AC27</f>
        <v>-76</v>
      </c>
      <c r="AE27" s="238">
        <v>-207</v>
      </c>
      <c r="AF27" s="202">
        <f>'Quarterly Results_PROFORMA'!AF27</f>
        <v>-52</v>
      </c>
      <c r="AG27" s="202"/>
      <c r="AH27" s="237"/>
      <c r="AI27" s="202"/>
      <c r="AJ27" s="237"/>
      <c r="AK27" s="202"/>
      <c r="AL27" s="237"/>
    </row>
    <row r="28" spans="1:38" s="53" customFormat="1" ht="14.5" customHeight="1">
      <c r="A28" s="56"/>
      <c r="B28" s="57"/>
      <c r="C28" s="58" t="s">
        <v>16</v>
      </c>
      <c r="D28" s="222"/>
      <c r="E28" s="222"/>
      <c r="F28" s="222"/>
      <c r="G28" s="222"/>
      <c r="H28" s="222"/>
      <c r="I28" s="222"/>
      <c r="J28" s="202">
        <f>'Quarterly Results_PROFORMA'!J28</f>
        <v>-122.4</v>
      </c>
      <c r="K28" s="236">
        <f>'Quarterly Results_PROFORMA'!K28</f>
        <v>-31.2</v>
      </c>
      <c r="L28" s="236">
        <f t="shared" si="0"/>
        <v>-31.099999999999998</v>
      </c>
      <c r="M28" s="236">
        <f>'Quarterly Results_PROFORMA'!M28</f>
        <v>-62.3</v>
      </c>
      <c r="N28" s="236">
        <f t="shared" si="1"/>
        <v>-28.200000000000003</v>
      </c>
      <c r="O28" s="236">
        <f>'Quarterly Results_PROFORMA'!O28</f>
        <v>-90.5</v>
      </c>
      <c r="P28" s="236">
        <f t="shared" si="2"/>
        <v>-35</v>
      </c>
      <c r="Q28" s="236">
        <f>'Quarterly Results_PROFORMA'!Q28</f>
        <v>-125.5</v>
      </c>
      <c r="R28" s="237">
        <v>-30.1</v>
      </c>
      <c r="S28" s="202">
        <f t="shared" si="3"/>
        <v>-27.4</v>
      </c>
      <c r="T28" s="237">
        <v>-57.5</v>
      </c>
      <c r="U28" s="202">
        <f t="shared" si="3"/>
        <v>-24</v>
      </c>
      <c r="V28" s="237">
        <v>-81.5</v>
      </c>
      <c r="W28" s="202">
        <f aca="true" t="shared" si="28" ref="W28">X28-V28</f>
        <v>-30.200000000000003</v>
      </c>
      <c r="X28" s="237">
        <v>-111.7</v>
      </c>
      <c r="Y28" s="238">
        <v>-32.3</v>
      </c>
      <c r="Z28" s="236">
        <f>+AA28-Y28</f>
        <v>-42.7</v>
      </c>
      <c r="AA28" s="238">
        <v>-75</v>
      </c>
      <c r="AB28" s="236">
        <f>+AC28-AA28</f>
        <v>-37.2</v>
      </c>
      <c r="AC28" s="238">
        <v>-112.2</v>
      </c>
      <c r="AD28" s="236">
        <f>+AE28-AC28</f>
        <v>-41.3</v>
      </c>
      <c r="AE28" s="238">
        <v>-153.5</v>
      </c>
      <c r="AF28" s="202">
        <f>'Quarterly Results_PROFORMA'!AF28</f>
        <v>-40.2</v>
      </c>
      <c r="AG28" s="202"/>
      <c r="AH28" s="237"/>
      <c r="AI28" s="202"/>
      <c r="AJ28" s="237"/>
      <c r="AK28" s="202"/>
      <c r="AL28" s="237"/>
    </row>
    <row r="29" spans="1:38" s="53" customFormat="1" ht="14.5" customHeight="1">
      <c r="A29" s="56"/>
      <c r="B29" s="57"/>
      <c r="C29" s="60" t="s">
        <v>154</v>
      </c>
      <c r="D29" s="239"/>
      <c r="E29" s="239"/>
      <c r="F29" s="239"/>
      <c r="G29" s="239"/>
      <c r="H29" s="239"/>
      <c r="I29" s="239"/>
      <c r="J29" s="61">
        <f aca="true" t="shared" si="29" ref="J29:AF29">SUM(J27:J28,J18)</f>
        <v>67.80000000000001</v>
      </c>
      <c r="K29" s="62">
        <f t="shared" si="29"/>
        <v>17.400000000000006</v>
      </c>
      <c r="L29" s="62">
        <f t="shared" si="29"/>
        <v>19.299999999999997</v>
      </c>
      <c r="M29" s="62">
        <f t="shared" si="29"/>
        <v>36.70000000000002</v>
      </c>
      <c r="N29" s="62">
        <f t="shared" si="29"/>
        <v>23.599999999999994</v>
      </c>
      <c r="O29" s="62">
        <f t="shared" si="29"/>
        <v>60.30000000000001</v>
      </c>
      <c r="P29" s="62">
        <f t="shared" si="29"/>
        <v>9.299999999999983</v>
      </c>
      <c r="Q29" s="62">
        <f t="shared" si="29"/>
        <v>69.59999999999997</v>
      </c>
      <c r="R29" s="61">
        <f t="shared" si="29"/>
        <v>19.900000000000006</v>
      </c>
      <c r="S29" s="61">
        <f t="shared" si="29"/>
        <v>16.500000000000014</v>
      </c>
      <c r="T29" s="61">
        <f t="shared" si="29"/>
        <v>36.400000000000006</v>
      </c>
      <c r="U29" s="61">
        <f t="shared" si="29"/>
        <v>22.199999999999996</v>
      </c>
      <c r="V29" s="61">
        <f t="shared" si="29"/>
        <v>58.599999999999994</v>
      </c>
      <c r="W29" s="61">
        <f t="shared" si="29"/>
        <v>11.5</v>
      </c>
      <c r="X29" s="61">
        <f t="shared" si="29"/>
        <v>70.1</v>
      </c>
      <c r="Y29" s="62">
        <f t="shared" si="29"/>
        <v>23.60000000000001</v>
      </c>
      <c r="Z29" s="62">
        <f t="shared" si="29"/>
        <v>42.20000000000002</v>
      </c>
      <c r="AA29" s="62">
        <f t="shared" si="29"/>
        <v>65.80000000000001</v>
      </c>
      <c r="AB29" s="62">
        <f t="shared" si="29"/>
        <v>58.29999999999997</v>
      </c>
      <c r="AC29" s="62">
        <f t="shared" si="29"/>
        <v>124.09999999999997</v>
      </c>
      <c r="AD29" s="62">
        <f t="shared" si="29"/>
        <v>29.40000000000005</v>
      </c>
      <c r="AE29" s="62">
        <f t="shared" si="29"/>
        <v>153.5</v>
      </c>
      <c r="AF29" s="61">
        <f t="shared" si="29"/>
        <v>44.39999999999999</v>
      </c>
      <c r="AG29" s="61"/>
      <c r="AH29" s="61"/>
      <c r="AI29" s="61"/>
      <c r="AJ29" s="61"/>
      <c r="AK29" s="61"/>
      <c r="AL29" s="61"/>
    </row>
    <row r="30" spans="1:38" ht="5" customHeight="1">
      <c r="A30" s="47"/>
      <c r="B30" s="51"/>
      <c r="C30" s="54"/>
      <c r="D30" s="240"/>
      <c r="E30" s="240"/>
      <c r="F30" s="240"/>
      <c r="G30" s="241"/>
      <c r="H30" s="241"/>
      <c r="I30" s="241"/>
      <c r="J30" s="191"/>
      <c r="K30" s="233"/>
      <c r="L30" s="233"/>
      <c r="M30" s="233"/>
      <c r="N30" s="233"/>
      <c r="O30" s="233"/>
      <c r="P30" s="233"/>
      <c r="Q30" s="233"/>
      <c r="R30" s="191"/>
      <c r="S30" s="191"/>
      <c r="T30" s="191"/>
      <c r="U30" s="191"/>
      <c r="V30" s="191"/>
      <c r="W30" s="191"/>
      <c r="X30" s="191"/>
      <c r="Y30" s="233"/>
      <c r="Z30" s="233"/>
      <c r="AA30" s="233"/>
      <c r="AB30" s="233"/>
      <c r="AC30" s="233"/>
      <c r="AD30" s="233"/>
      <c r="AE30" s="233"/>
      <c r="AF30" s="191"/>
      <c r="AG30" s="191"/>
      <c r="AH30" s="191"/>
      <c r="AI30" s="191"/>
      <c r="AJ30" s="191"/>
      <c r="AK30" s="191"/>
      <c r="AL30" s="191"/>
    </row>
    <row r="31" spans="1:38" s="53" customFormat="1" ht="14.5" customHeight="1">
      <c r="A31" s="56"/>
      <c r="B31" s="57"/>
      <c r="C31" s="199" t="s">
        <v>157</v>
      </c>
      <c r="D31" s="242"/>
      <c r="E31" s="242"/>
      <c r="F31" s="242"/>
      <c r="G31" s="242"/>
      <c r="H31" s="242"/>
      <c r="I31" s="242"/>
      <c r="J31" s="140"/>
      <c r="K31" s="131"/>
      <c r="L31" s="131"/>
      <c r="M31" s="131"/>
      <c r="N31" s="131"/>
      <c r="O31" s="131"/>
      <c r="P31" s="131"/>
      <c r="Q31" s="131"/>
      <c r="R31" s="140"/>
      <c r="S31" s="140"/>
      <c r="T31" s="140"/>
      <c r="U31" s="140"/>
      <c r="V31" s="140"/>
      <c r="W31" s="140"/>
      <c r="X31" s="140"/>
      <c r="Y31" s="131"/>
      <c r="Z31" s="131"/>
      <c r="AA31" s="131"/>
      <c r="AB31" s="131"/>
      <c r="AC31" s="131"/>
      <c r="AD31" s="131"/>
      <c r="AE31" s="131"/>
      <c r="AF31" s="140"/>
      <c r="AG31" s="140"/>
      <c r="AH31" s="140"/>
      <c r="AI31" s="140"/>
      <c r="AJ31" s="140"/>
      <c r="AK31" s="140"/>
      <c r="AL31" s="140"/>
    </row>
    <row r="32" spans="1:38" s="53" customFormat="1" ht="14.5" customHeight="1">
      <c r="A32" s="56"/>
      <c r="B32" s="57"/>
      <c r="C32" s="200" t="s">
        <v>159</v>
      </c>
      <c r="D32" s="222"/>
      <c r="E32" s="222"/>
      <c r="F32" s="222"/>
      <c r="G32" s="222"/>
      <c r="H32" s="222"/>
      <c r="I32" s="222"/>
      <c r="J32" s="202">
        <f aca="true" t="shared" si="30" ref="J32:K32">J99</f>
        <v>7.5</v>
      </c>
      <c r="K32" s="236">
        <f t="shared" si="30"/>
        <v>2.5</v>
      </c>
      <c r="L32" s="236">
        <f aca="true" t="shared" si="31" ref="L32:R35">L99</f>
        <v>2</v>
      </c>
      <c r="M32" s="236">
        <f t="shared" si="31"/>
        <v>4.5</v>
      </c>
      <c r="N32" s="236">
        <f t="shared" si="31"/>
        <v>4.4</v>
      </c>
      <c r="O32" s="236">
        <f t="shared" si="31"/>
        <v>8.9</v>
      </c>
      <c r="P32" s="236">
        <f t="shared" si="31"/>
        <v>-4.7</v>
      </c>
      <c r="Q32" s="236">
        <f t="shared" si="31"/>
        <v>4.2</v>
      </c>
      <c r="R32" s="202">
        <f t="shared" si="31"/>
        <v>4.7</v>
      </c>
      <c r="S32" s="202">
        <f aca="true" t="shared" si="32" ref="S32:U32">S99</f>
        <v>0.8999999999999995</v>
      </c>
      <c r="T32" s="202">
        <f>T99</f>
        <v>5.6</v>
      </c>
      <c r="U32" s="202">
        <f t="shared" si="32"/>
        <v>3.8000000000000007</v>
      </c>
      <c r="V32" s="202">
        <f aca="true" t="shared" si="33" ref="V32:AE32">V99</f>
        <v>9.4</v>
      </c>
      <c r="W32" s="202">
        <f t="shared" si="33"/>
        <v>-3.6000000000000005</v>
      </c>
      <c r="X32" s="202">
        <f t="shared" si="33"/>
        <v>5.8</v>
      </c>
      <c r="Y32" s="236">
        <f t="shared" si="33"/>
        <v>1.9</v>
      </c>
      <c r="Z32" s="236">
        <f t="shared" si="33"/>
        <v>1.5</v>
      </c>
      <c r="AA32" s="236">
        <f t="shared" si="33"/>
        <v>3.4</v>
      </c>
      <c r="AB32" s="236">
        <f t="shared" si="33"/>
        <v>3.3000000000000003</v>
      </c>
      <c r="AC32" s="236">
        <f t="shared" si="33"/>
        <v>6.7</v>
      </c>
      <c r="AD32" s="236">
        <f t="shared" si="33"/>
        <v>-1.6000000000000005</v>
      </c>
      <c r="AE32" s="236">
        <f t="shared" si="33"/>
        <v>5.1</v>
      </c>
      <c r="AF32" s="202">
        <f aca="true" t="shared" si="34" ref="AF32">AF99</f>
        <v>2.6</v>
      </c>
      <c r="AG32" s="202"/>
      <c r="AH32" s="237"/>
      <c r="AI32" s="202"/>
      <c r="AJ32" s="237"/>
      <c r="AK32" s="202"/>
      <c r="AL32" s="237"/>
    </row>
    <row r="33" spans="1:38" s="53" customFormat="1" ht="14.5" customHeight="1">
      <c r="A33" s="56"/>
      <c r="B33" s="57"/>
      <c r="C33" s="200" t="s">
        <v>163</v>
      </c>
      <c r="D33" s="222"/>
      <c r="E33" s="222"/>
      <c r="F33" s="222"/>
      <c r="G33" s="222"/>
      <c r="H33" s="222"/>
      <c r="I33" s="222"/>
      <c r="J33" s="202">
        <f aca="true" t="shared" si="35" ref="J33:K33">J100</f>
        <v>50.5</v>
      </c>
      <c r="K33" s="236">
        <f t="shared" si="35"/>
        <v>12.8</v>
      </c>
      <c r="L33" s="236">
        <f t="shared" si="31"/>
        <v>14.3</v>
      </c>
      <c r="M33" s="236">
        <f t="shared" si="31"/>
        <v>27.1</v>
      </c>
      <c r="N33" s="236">
        <f t="shared" si="31"/>
        <v>13.799999999999997</v>
      </c>
      <c r="O33" s="236">
        <f t="shared" si="31"/>
        <v>40.9</v>
      </c>
      <c r="P33" s="236">
        <f t="shared" si="31"/>
        <v>11.300000000000004</v>
      </c>
      <c r="Q33" s="236">
        <f t="shared" si="31"/>
        <v>52.2</v>
      </c>
      <c r="R33" s="202">
        <f t="shared" si="31"/>
        <v>13.3</v>
      </c>
      <c r="S33" s="202">
        <f aca="true" t="shared" si="36" ref="S33:U33">S100</f>
        <v>13.2</v>
      </c>
      <c r="T33" s="202">
        <f>T100</f>
        <v>26.5</v>
      </c>
      <c r="U33" s="202">
        <f t="shared" si="36"/>
        <v>13.299999999999997</v>
      </c>
      <c r="V33" s="202">
        <f aca="true" t="shared" si="37" ref="V33:AE33">V100</f>
        <v>39.8</v>
      </c>
      <c r="W33" s="202">
        <f t="shared" si="37"/>
        <v>14.5</v>
      </c>
      <c r="X33" s="202">
        <f t="shared" si="37"/>
        <v>54.3</v>
      </c>
      <c r="Y33" s="236">
        <f t="shared" si="37"/>
        <v>12.6</v>
      </c>
      <c r="Z33" s="236">
        <f t="shared" si="37"/>
        <v>11.299999999999999</v>
      </c>
      <c r="AA33" s="236">
        <f t="shared" si="37"/>
        <v>23.9</v>
      </c>
      <c r="AB33" s="236">
        <f t="shared" si="37"/>
        <v>11.800000000000004</v>
      </c>
      <c r="AC33" s="236">
        <f t="shared" si="37"/>
        <v>35.7</v>
      </c>
      <c r="AD33" s="236">
        <f t="shared" si="37"/>
        <v>10.5</v>
      </c>
      <c r="AE33" s="236">
        <f t="shared" si="37"/>
        <v>46.2</v>
      </c>
      <c r="AF33" s="202">
        <f>AF100</f>
        <v>11</v>
      </c>
      <c r="AG33" s="202"/>
      <c r="AH33" s="237"/>
      <c r="AI33" s="202"/>
      <c r="AJ33" s="237"/>
      <c r="AK33" s="202"/>
      <c r="AL33" s="237"/>
    </row>
    <row r="34" spans="1:38" s="53" customFormat="1" ht="14.5" customHeight="1">
      <c r="A34" s="56"/>
      <c r="B34" s="57"/>
      <c r="C34" s="200" t="s">
        <v>160</v>
      </c>
      <c r="D34" s="222"/>
      <c r="E34" s="222"/>
      <c r="F34" s="222"/>
      <c r="G34" s="222"/>
      <c r="H34" s="222"/>
      <c r="I34" s="222"/>
      <c r="J34" s="202">
        <f aca="true" t="shared" si="38" ref="J34:K34">J101</f>
        <v>9.8</v>
      </c>
      <c r="K34" s="236">
        <f t="shared" si="38"/>
        <v>2.1</v>
      </c>
      <c r="L34" s="236">
        <f t="shared" si="31"/>
        <v>2.9999999999999996</v>
      </c>
      <c r="M34" s="236">
        <f t="shared" si="31"/>
        <v>5.1</v>
      </c>
      <c r="N34" s="236">
        <f t="shared" si="31"/>
        <v>5.4</v>
      </c>
      <c r="O34" s="236">
        <f t="shared" si="31"/>
        <v>10.5</v>
      </c>
      <c r="P34" s="236">
        <f t="shared" si="31"/>
        <v>2.6999999999999993</v>
      </c>
      <c r="Q34" s="236">
        <f t="shared" si="31"/>
        <v>13.2</v>
      </c>
      <c r="R34" s="202">
        <f t="shared" si="31"/>
        <v>1.9</v>
      </c>
      <c r="S34" s="202">
        <f aca="true" t="shared" si="39" ref="S34:U34">S101</f>
        <v>2.4</v>
      </c>
      <c r="T34" s="202">
        <f>T101</f>
        <v>4.3</v>
      </c>
      <c r="U34" s="202">
        <f t="shared" si="39"/>
        <v>5.1000000000000005</v>
      </c>
      <c r="V34" s="202">
        <f aca="true" t="shared" si="40" ref="V34:AE34">V101</f>
        <v>9.4</v>
      </c>
      <c r="W34" s="202">
        <f t="shared" si="40"/>
        <v>0.5999999999999996</v>
      </c>
      <c r="X34" s="202">
        <f t="shared" si="40"/>
        <v>10</v>
      </c>
      <c r="Y34" s="236">
        <f t="shared" si="40"/>
        <v>2.7</v>
      </c>
      <c r="Z34" s="236">
        <f t="shared" si="40"/>
        <v>3.5999999999999996</v>
      </c>
      <c r="AA34" s="236">
        <f t="shared" si="40"/>
        <v>6.3</v>
      </c>
      <c r="AB34" s="236">
        <f t="shared" si="40"/>
        <v>3.8</v>
      </c>
      <c r="AC34" s="236">
        <f t="shared" si="40"/>
        <v>10.1</v>
      </c>
      <c r="AD34" s="236">
        <f t="shared" si="40"/>
        <v>2.5999999999999996</v>
      </c>
      <c r="AE34" s="236">
        <f t="shared" si="40"/>
        <v>12.7</v>
      </c>
      <c r="AF34" s="202">
        <f aca="true" t="shared" si="41" ref="AF34">AF101</f>
        <v>0.6</v>
      </c>
      <c r="AG34" s="202"/>
      <c r="AH34" s="237"/>
      <c r="AI34" s="202"/>
      <c r="AJ34" s="237"/>
      <c r="AK34" s="202"/>
      <c r="AL34" s="237"/>
    </row>
    <row r="35" spans="1:38" s="53" customFormat="1" ht="14.5" customHeight="1">
      <c r="A35" s="56"/>
      <c r="B35" s="57"/>
      <c r="C35" s="200" t="s">
        <v>161</v>
      </c>
      <c r="D35" s="222"/>
      <c r="E35" s="222"/>
      <c r="F35" s="222"/>
      <c r="G35" s="222"/>
      <c r="H35" s="222"/>
      <c r="I35" s="222"/>
      <c r="J35" s="202">
        <f aca="true" t="shared" si="42" ref="J35:K35">J102</f>
        <v>0</v>
      </c>
      <c r="K35" s="236">
        <f t="shared" si="42"/>
        <v>0</v>
      </c>
      <c r="L35" s="236">
        <f t="shared" si="31"/>
        <v>0</v>
      </c>
      <c r="M35" s="236">
        <f t="shared" si="31"/>
        <v>0</v>
      </c>
      <c r="N35" s="236">
        <f t="shared" si="31"/>
        <v>0</v>
      </c>
      <c r="O35" s="236">
        <f t="shared" si="31"/>
        <v>0</v>
      </c>
      <c r="P35" s="236">
        <f t="shared" si="31"/>
        <v>0</v>
      </c>
      <c r="Q35" s="236">
        <f t="shared" si="31"/>
        <v>0</v>
      </c>
      <c r="R35" s="202">
        <f t="shared" si="31"/>
        <v>0</v>
      </c>
      <c r="S35" s="202">
        <f aca="true" t="shared" si="43" ref="S35:U35">S102</f>
        <v>0</v>
      </c>
      <c r="T35" s="202">
        <f>T102</f>
        <v>0</v>
      </c>
      <c r="U35" s="202">
        <f t="shared" si="43"/>
        <v>0</v>
      </c>
      <c r="V35" s="202">
        <f aca="true" t="shared" si="44" ref="V35:AE35">V102</f>
        <v>0</v>
      </c>
      <c r="W35" s="202">
        <f t="shared" si="44"/>
        <v>0</v>
      </c>
      <c r="X35" s="202">
        <f t="shared" si="44"/>
        <v>0</v>
      </c>
      <c r="Y35" s="236">
        <f t="shared" si="44"/>
        <v>6.400000000000002</v>
      </c>
      <c r="Z35" s="236">
        <f t="shared" si="44"/>
        <v>25.8</v>
      </c>
      <c r="AA35" s="236">
        <f t="shared" si="44"/>
        <v>32.2</v>
      </c>
      <c r="AB35" s="236">
        <f t="shared" si="44"/>
        <v>39.400000000000006</v>
      </c>
      <c r="AC35" s="236">
        <f t="shared" si="44"/>
        <v>71.60000000000001</v>
      </c>
      <c r="AD35" s="236">
        <f t="shared" si="44"/>
        <v>17.89999999999999</v>
      </c>
      <c r="AE35" s="236">
        <f t="shared" si="44"/>
        <v>89.5</v>
      </c>
      <c r="AF35" s="202">
        <f aca="true" t="shared" si="45" ref="AF35">AF102</f>
        <v>30.1</v>
      </c>
      <c r="AG35" s="248"/>
      <c r="AH35" s="249"/>
      <c r="AI35" s="248"/>
      <c r="AJ35" s="249"/>
      <c r="AK35" s="248"/>
      <c r="AL35" s="249"/>
    </row>
    <row r="36" spans="1:38" ht="5" customHeight="1">
      <c r="A36" s="47"/>
      <c r="B36" s="51"/>
      <c r="C36" s="203"/>
      <c r="D36" s="244"/>
      <c r="E36" s="244"/>
      <c r="F36" s="244"/>
      <c r="G36" s="245"/>
      <c r="H36" s="245"/>
      <c r="I36" s="245"/>
      <c r="J36" s="246"/>
      <c r="K36" s="247"/>
      <c r="L36" s="247"/>
      <c r="M36" s="247"/>
      <c r="N36" s="247"/>
      <c r="O36" s="247"/>
      <c r="P36" s="247"/>
      <c r="Q36" s="247"/>
      <c r="R36" s="250"/>
      <c r="S36" s="246"/>
      <c r="T36" s="250"/>
      <c r="U36" s="246"/>
      <c r="V36" s="250"/>
      <c r="W36" s="246"/>
      <c r="X36" s="250"/>
      <c r="Y36" s="251"/>
      <c r="Z36" s="247"/>
      <c r="AA36" s="251"/>
      <c r="AB36" s="247"/>
      <c r="AC36" s="251"/>
      <c r="AD36" s="247"/>
      <c r="AE36" s="251"/>
      <c r="AF36" s="246"/>
      <c r="AG36" s="246"/>
      <c r="AH36" s="250"/>
      <c r="AI36" s="246"/>
      <c r="AJ36" s="250"/>
      <c r="AK36" s="246"/>
      <c r="AL36" s="250"/>
    </row>
    <row r="37" spans="1:38" s="53" customFormat="1" ht="14.5" customHeight="1">
      <c r="A37" s="56"/>
      <c r="B37" s="57"/>
      <c r="C37" s="58" t="s">
        <v>17</v>
      </c>
      <c r="D37" s="222"/>
      <c r="E37" s="222"/>
      <c r="F37" s="222"/>
      <c r="G37" s="222"/>
      <c r="H37" s="222"/>
      <c r="I37" s="222"/>
      <c r="J37" s="202">
        <f>'Quarterly Results_PROFORMA'!J37</f>
        <v>4.3</v>
      </c>
      <c r="K37" s="236">
        <f>'Quarterly Results_PROFORMA'!K37</f>
        <v>0</v>
      </c>
      <c r="L37" s="236">
        <f t="shared" si="0"/>
        <v>0</v>
      </c>
      <c r="M37" s="236">
        <f>'Quarterly Results_PROFORMA'!M37</f>
        <v>0</v>
      </c>
      <c r="N37" s="236">
        <f t="shared" si="1"/>
        <v>-0.4</v>
      </c>
      <c r="O37" s="236">
        <f>'Quarterly Results_PROFORMA'!O37</f>
        <v>-0.4</v>
      </c>
      <c r="P37" s="236">
        <f t="shared" si="2"/>
        <v>1.7999999999999998</v>
      </c>
      <c r="Q37" s="236">
        <f>'Quarterly Results_PROFORMA'!Q37</f>
        <v>1.4</v>
      </c>
      <c r="R37" s="237">
        <v>-0.2</v>
      </c>
      <c r="S37" s="202">
        <f t="shared" si="3"/>
        <v>-0.09999999999999998</v>
      </c>
      <c r="T37" s="237">
        <v>-0.3</v>
      </c>
      <c r="U37" s="202">
        <f t="shared" si="3"/>
        <v>-0.39999999999999997</v>
      </c>
      <c r="V37" s="237">
        <v>-0.7</v>
      </c>
      <c r="W37" s="202">
        <f aca="true" t="shared" si="46" ref="W37">X37-V37</f>
        <v>-1.2</v>
      </c>
      <c r="X37" s="237">
        <v>-1.9</v>
      </c>
      <c r="Y37" s="238">
        <v>-1.5</v>
      </c>
      <c r="Z37" s="236">
        <f>+AA37-Y37</f>
        <v>2</v>
      </c>
      <c r="AA37" s="238">
        <v>0.5</v>
      </c>
      <c r="AB37" s="236">
        <f>+AC37-AA37</f>
        <v>-0.09999999999999998</v>
      </c>
      <c r="AC37" s="238">
        <v>0.4</v>
      </c>
      <c r="AD37" s="236">
        <f>+AE37-AC37</f>
        <v>0</v>
      </c>
      <c r="AE37" s="238">
        <v>0.4</v>
      </c>
      <c r="AF37" s="202">
        <f>'Quarterly Results_PROFORMA'!AF37</f>
        <v>0</v>
      </c>
      <c r="AG37" s="202"/>
      <c r="AH37" s="237"/>
      <c r="AI37" s="202"/>
      <c r="AJ37" s="237"/>
      <c r="AK37" s="202"/>
      <c r="AL37" s="237"/>
    </row>
    <row r="38" spans="1:38" s="53" customFormat="1" ht="14.5" customHeight="1">
      <c r="A38" s="56"/>
      <c r="B38" s="57"/>
      <c r="C38" s="60" t="s">
        <v>18</v>
      </c>
      <c r="D38" s="239"/>
      <c r="E38" s="239"/>
      <c r="F38" s="239"/>
      <c r="G38" s="239"/>
      <c r="H38" s="239"/>
      <c r="I38" s="239"/>
      <c r="J38" s="61">
        <f aca="true" t="shared" si="47" ref="J38:AF38">J29+J37</f>
        <v>72.10000000000001</v>
      </c>
      <c r="K38" s="62">
        <f t="shared" si="47"/>
        <v>17.400000000000006</v>
      </c>
      <c r="L38" s="62">
        <f t="shared" si="47"/>
        <v>19.299999999999997</v>
      </c>
      <c r="M38" s="62">
        <f t="shared" si="47"/>
        <v>36.70000000000002</v>
      </c>
      <c r="N38" s="62">
        <f t="shared" si="47"/>
        <v>23.199999999999996</v>
      </c>
      <c r="O38" s="62">
        <f t="shared" si="47"/>
        <v>59.90000000000001</v>
      </c>
      <c r="P38" s="62">
        <f t="shared" si="47"/>
        <v>11.099999999999984</v>
      </c>
      <c r="Q38" s="62">
        <f t="shared" si="47"/>
        <v>70.99999999999997</v>
      </c>
      <c r="R38" s="61">
        <f t="shared" si="47"/>
        <v>19.700000000000006</v>
      </c>
      <c r="S38" s="61">
        <f t="shared" si="47"/>
        <v>16.400000000000013</v>
      </c>
      <c r="T38" s="61">
        <f t="shared" si="47"/>
        <v>36.10000000000001</v>
      </c>
      <c r="U38" s="61">
        <f t="shared" si="47"/>
        <v>21.799999999999997</v>
      </c>
      <c r="V38" s="61">
        <f t="shared" si="47"/>
        <v>57.89999999999999</v>
      </c>
      <c r="W38" s="61">
        <f t="shared" si="47"/>
        <v>10.3</v>
      </c>
      <c r="X38" s="61">
        <f t="shared" si="47"/>
        <v>68.19999999999999</v>
      </c>
      <c r="Y38" s="62">
        <f t="shared" si="47"/>
        <v>22.10000000000001</v>
      </c>
      <c r="Z38" s="62">
        <f t="shared" si="47"/>
        <v>44.20000000000002</v>
      </c>
      <c r="AA38" s="62">
        <f t="shared" si="47"/>
        <v>66.30000000000001</v>
      </c>
      <c r="AB38" s="62">
        <f t="shared" si="47"/>
        <v>58.19999999999997</v>
      </c>
      <c r="AC38" s="62">
        <f t="shared" si="47"/>
        <v>124.49999999999997</v>
      </c>
      <c r="AD38" s="62">
        <f t="shared" si="47"/>
        <v>29.40000000000005</v>
      </c>
      <c r="AE38" s="62">
        <f t="shared" si="47"/>
        <v>153.9</v>
      </c>
      <c r="AF38" s="61">
        <f t="shared" si="47"/>
        <v>44.39999999999999</v>
      </c>
      <c r="AG38" s="61"/>
      <c r="AH38" s="61"/>
      <c r="AI38" s="61"/>
      <c r="AJ38" s="61"/>
      <c r="AK38" s="61"/>
      <c r="AL38" s="61"/>
    </row>
    <row r="39" spans="1:38" s="53" customFormat="1" ht="14.5" customHeight="1">
      <c r="A39" s="56"/>
      <c r="B39" s="57"/>
      <c r="C39" s="58" t="s">
        <v>153</v>
      </c>
      <c r="D39" s="222"/>
      <c r="E39" s="222"/>
      <c r="F39" s="222"/>
      <c r="G39" s="222"/>
      <c r="H39" s="222"/>
      <c r="I39" s="222"/>
      <c r="J39" s="202">
        <f>'Quarterly Results_PROFORMA'!J39</f>
        <v>-41.1</v>
      </c>
      <c r="K39" s="236">
        <f>'Quarterly Results_PROFORMA'!K39</f>
        <v>-10.1</v>
      </c>
      <c r="L39" s="236">
        <f t="shared" si="0"/>
        <v>-10.299999999999999</v>
      </c>
      <c r="M39" s="236">
        <f>'Quarterly Results_PROFORMA'!M39</f>
        <v>-20.4</v>
      </c>
      <c r="N39" s="236">
        <f t="shared" si="1"/>
        <v>-10.100000000000001</v>
      </c>
      <c r="O39" s="236">
        <f>'Quarterly Results_PROFORMA'!O39</f>
        <v>-30.5</v>
      </c>
      <c r="P39" s="236">
        <f t="shared" si="2"/>
        <v>-10.200000000000003</v>
      </c>
      <c r="Q39" s="236">
        <f>'Quarterly Results_PROFORMA'!Q39</f>
        <v>-40.7</v>
      </c>
      <c r="R39" s="237">
        <v>-10.1</v>
      </c>
      <c r="S39" s="202">
        <f t="shared" si="3"/>
        <v>-10.1</v>
      </c>
      <c r="T39" s="237">
        <v>-20.2</v>
      </c>
      <c r="U39" s="202">
        <f t="shared" si="3"/>
        <v>-9.400000000000002</v>
      </c>
      <c r="V39" s="237">
        <v>-29.6</v>
      </c>
      <c r="W39" s="202">
        <f aca="true" t="shared" si="48" ref="W39">X39-V39</f>
        <v>-12.199999999999996</v>
      </c>
      <c r="X39" s="237">
        <v>-41.8</v>
      </c>
      <c r="Y39" s="238">
        <v>-11.8</v>
      </c>
      <c r="Z39" s="236">
        <f>+AA39-Y39</f>
        <v>-22.400000000000002</v>
      </c>
      <c r="AA39" s="238">
        <v>-34.2</v>
      </c>
      <c r="AB39" s="236">
        <f>+AC39-AA39</f>
        <v>-21.4</v>
      </c>
      <c r="AC39" s="238">
        <v>-55.6</v>
      </c>
      <c r="AD39" s="236">
        <f>+AE39-AC39</f>
        <v>-22.4</v>
      </c>
      <c r="AE39" s="238">
        <v>-78</v>
      </c>
      <c r="AF39" s="202">
        <f>'Quarterly Results_PROFORMA'!AF39</f>
        <v>-21.2</v>
      </c>
      <c r="AG39" s="202"/>
      <c r="AH39" s="237"/>
      <c r="AI39" s="202"/>
      <c r="AJ39" s="237"/>
      <c r="AK39" s="202"/>
      <c r="AL39" s="237"/>
    </row>
    <row r="40" spans="1:38" s="53" customFormat="1" ht="14.5" customHeight="1">
      <c r="A40" s="56"/>
      <c r="B40" s="57"/>
      <c r="C40" s="60" t="s">
        <v>3</v>
      </c>
      <c r="D40" s="239"/>
      <c r="E40" s="239"/>
      <c r="F40" s="239"/>
      <c r="G40" s="239"/>
      <c r="H40" s="239"/>
      <c r="I40" s="239"/>
      <c r="J40" s="61">
        <f aca="true" t="shared" si="49" ref="J40:AF40">SUM(J38:J39)</f>
        <v>31.000000000000007</v>
      </c>
      <c r="K40" s="62">
        <f t="shared" si="49"/>
        <v>7.300000000000006</v>
      </c>
      <c r="L40" s="62">
        <f t="shared" si="49"/>
        <v>8.999999999999998</v>
      </c>
      <c r="M40" s="62">
        <f t="shared" si="49"/>
        <v>16.30000000000002</v>
      </c>
      <c r="N40" s="62">
        <f t="shared" si="49"/>
        <v>13.099999999999994</v>
      </c>
      <c r="O40" s="62">
        <f t="shared" si="49"/>
        <v>29.400000000000013</v>
      </c>
      <c r="P40" s="62">
        <f t="shared" si="49"/>
        <v>0.8999999999999808</v>
      </c>
      <c r="Q40" s="62">
        <f t="shared" si="49"/>
        <v>30.29999999999997</v>
      </c>
      <c r="R40" s="61">
        <f t="shared" si="49"/>
        <v>9.600000000000007</v>
      </c>
      <c r="S40" s="61">
        <f t="shared" si="49"/>
        <v>6.300000000000013</v>
      </c>
      <c r="T40" s="61">
        <f t="shared" si="49"/>
        <v>15.90000000000001</v>
      </c>
      <c r="U40" s="61">
        <f t="shared" si="49"/>
        <v>12.399999999999995</v>
      </c>
      <c r="V40" s="61">
        <f t="shared" si="49"/>
        <v>28.29999999999999</v>
      </c>
      <c r="W40" s="61">
        <f t="shared" si="49"/>
        <v>-1.899999999999995</v>
      </c>
      <c r="X40" s="61">
        <f t="shared" si="49"/>
        <v>26.39999999999999</v>
      </c>
      <c r="Y40" s="62">
        <f>SUM(Y38:Y39)</f>
        <v>10.300000000000008</v>
      </c>
      <c r="Z40" s="62">
        <f t="shared" si="49"/>
        <v>21.800000000000015</v>
      </c>
      <c r="AA40" s="62">
        <f t="shared" si="49"/>
        <v>32.10000000000001</v>
      </c>
      <c r="AB40" s="62">
        <f t="shared" si="49"/>
        <v>36.79999999999997</v>
      </c>
      <c r="AC40" s="62">
        <f t="shared" si="49"/>
        <v>68.89999999999998</v>
      </c>
      <c r="AD40" s="62">
        <f t="shared" si="49"/>
        <v>7.00000000000005</v>
      </c>
      <c r="AE40" s="62">
        <f t="shared" si="49"/>
        <v>75.9</v>
      </c>
      <c r="AF40" s="61">
        <f t="shared" si="49"/>
        <v>23.199999999999992</v>
      </c>
      <c r="AG40" s="61"/>
      <c r="AH40" s="61"/>
      <c r="AI40" s="61"/>
      <c r="AJ40" s="61"/>
      <c r="AK40" s="61"/>
      <c r="AL40" s="61"/>
    </row>
    <row r="41" spans="1:38" ht="5" customHeight="1">
      <c r="A41" s="47"/>
      <c r="B41" s="51"/>
      <c r="C41" s="54"/>
      <c r="D41" s="240"/>
      <c r="E41" s="240"/>
      <c r="F41" s="240"/>
      <c r="G41" s="241"/>
      <c r="H41" s="241"/>
      <c r="I41" s="241"/>
      <c r="J41" s="191"/>
      <c r="K41" s="233"/>
      <c r="L41" s="233"/>
      <c r="M41" s="233"/>
      <c r="N41" s="233"/>
      <c r="O41" s="233"/>
      <c r="P41" s="233"/>
      <c r="Q41" s="233"/>
      <c r="R41" s="191"/>
      <c r="S41" s="191"/>
      <c r="T41" s="191"/>
      <c r="U41" s="191"/>
      <c r="V41" s="191"/>
      <c r="W41" s="191"/>
      <c r="X41" s="191"/>
      <c r="Y41" s="233"/>
      <c r="Z41" s="233"/>
      <c r="AA41" s="233"/>
      <c r="AB41" s="233"/>
      <c r="AC41" s="233"/>
      <c r="AD41" s="233"/>
      <c r="AE41" s="233"/>
      <c r="AF41" s="191"/>
      <c r="AG41" s="191"/>
      <c r="AH41" s="191"/>
      <c r="AI41" s="191"/>
      <c r="AJ41" s="191"/>
      <c r="AK41" s="191"/>
      <c r="AL41" s="191"/>
    </row>
    <row r="42" spans="1:38" s="53" customFormat="1" ht="14.5" customHeight="1">
      <c r="A42" s="56"/>
      <c r="B42" s="57"/>
      <c r="C42" s="199" t="s">
        <v>157</v>
      </c>
      <c r="D42" s="242"/>
      <c r="E42" s="242"/>
      <c r="F42" s="242"/>
      <c r="G42" s="242"/>
      <c r="H42" s="242"/>
      <c r="I42" s="242"/>
      <c r="J42" s="140"/>
      <c r="K42" s="131"/>
      <c r="L42" s="131"/>
      <c r="M42" s="131"/>
      <c r="N42" s="131"/>
      <c r="O42" s="131"/>
      <c r="P42" s="131"/>
      <c r="Q42" s="131"/>
      <c r="R42" s="140"/>
      <c r="S42" s="140"/>
      <c r="T42" s="140"/>
      <c r="U42" s="140"/>
      <c r="V42" s="140"/>
      <c r="W42" s="140"/>
      <c r="X42" s="140"/>
      <c r="Y42" s="252"/>
      <c r="Z42" s="252"/>
      <c r="AA42" s="252"/>
      <c r="AB42" s="252"/>
      <c r="AC42" s="252"/>
      <c r="AD42" s="252"/>
      <c r="AE42" s="252"/>
      <c r="AF42" s="140"/>
      <c r="AG42" s="140"/>
      <c r="AH42" s="140"/>
      <c r="AI42" s="140"/>
      <c r="AJ42" s="140"/>
      <c r="AK42" s="140"/>
      <c r="AL42" s="140"/>
    </row>
    <row r="43" spans="1:38" s="53" customFormat="1" ht="14.5" customHeight="1">
      <c r="A43" s="56"/>
      <c r="B43" s="57"/>
      <c r="C43" s="200" t="s">
        <v>159</v>
      </c>
      <c r="D43" s="222"/>
      <c r="E43" s="222"/>
      <c r="F43" s="222"/>
      <c r="G43" s="222"/>
      <c r="H43" s="222"/>
      <c r="I43" s="222"/>
      <c r="J43" s="202">
        <f aca="true" t="shared" si="50" ref="J43:K43">J109</f>
        <v>9.1</v>
      </c>
      <c r="K43" s="236">
        <f t="shared" si="50"/>
        <v>2</v>
      </c>
      <c r="L43" s="236">
        <f aca="true" t="shared" si="51" ref="L43:R46">L109</f>
        <v>1.5</v>
      </c>
      <c r="M43" s="236">
        <f t="shared" si="51"/>
        <v>3.5</v>
      </c>
      <c r="N43" s="236">
        <f t="shared" si="51"/>
        <v>3.7</v>
      </c>
      <c r="O43" s="236">
        <f t="shared" si="51"/>
        <v>7.2</v>
      </c>
      <c r="P43" s="236">
        <f t="shared" si="51"/>
        <v>-2.8</v>
      </c>
      <c r="Q43" s="236">
        <f t="shared" si="51"/>
        <v>4.4</v>
      </c>
      <c r="R43" s="202">
        <f t="shared" si="51"/>
        <v>4.1</v>
      </c>
      <c r="S43" s="202">
        <f aca="true" t="shared" si="52" ref="S43:U43">S109</f>
        <v>0.3000000000000007</v>
      </c>
      <c r="T43" s="202">
        <f>T109</f>
        <v>4.4</v>
      </c>
      <c r="U43" s="202">
        <f t="shared" si="52"/>
        <v>3.3</v>
      </c>
      <c r="V43" s="202">
        <f aca="true" t="shared" si="53" ref="V43:AE43">V109</f>
        <v>7.7</v>
      </c>
      <c r="W43" s="202">
        <f t="shared" si="53"/>
        <v>-4.1</v>
      </c>
      <c r="X43" s="202">
        <f t="shared" si="53"/>
        <v>3.6</v>
      </c>
      <c r="Y43" s="236">
        <f t="shared" si="53"/>
        <v>1.4</v>
      </c>
      <c r="Z43" s="236">
        <f t="shared" si="53"/>
        <v>3.0000000000000004</v>
      </c>
      <c r="AA43" s="236">
        <f t="shared" si="53"/>
        <v>4.4</v>
      </c>
      <c r="AB43" s="236">
        <f t="shared" si="53"/>
        <v>2.6999999999999993</v>
      </c>
      <c r="AC43" s="236">
        <f t="shared" si="53"/>
        <v>7.1</v>
      </c>
      <c r="AD43" s="236">
        <f t="shared" si="53"/>
        <v>-2.1999999999999993</v>
      </c>
      <c r="AE43" s="236">
        <f t="shared" si="53"/>
        <v>4.9</v>
      </c>
      <c r="AF43" s="202">
        <f aca="true" t="shared" si="54" ref="AF43">AF109</f>
        <v>2</v>
      </c>
      <c r="AG43" s="202"/>
      <c r="AH43" s="237"/>
      <c r="AI43" s="202"/>
      <c r="AJ43" s="237"/>
      <c r="AK43" s="202"/>
      <c r="AL43" s="237"/>
    </row>
    <row r="44" spans="1:38" s="53" customFormat="1" ht="14.5" customHeight="1">
      <c r="A44" s="56"/>
      <c r="B44" s="57"/>
      <c r="C44" s="200" t="s">
        <v>163</v>
      </c>
      <c r="D44" s="222"/>
      <c r="E44" s="222"/>
      <c r="F44" s="222"/>
      <c r="G44" s="222"/>
      <c r="H44" s="222"/>
      <c r="I44" s="222"/>
      <c r="J44" s="202">
        <f aca="true" t="shared" si="55" ref="J44:K44">J110</f>
        <v>24</v>
      </c>
      <c r="K44" s="236">
        <f t="shared" si="55"/>
        <v>6</v>
      </c>
      <c r="L44" s="236">
        <f t="shared" si="51"/>
        <v>7.300000000000001</v>
      </c>
      <c r="M44" s="236">
        <f t="shared" si="51"/>
        <v>13.3</v>
      </c>
      <c r="N44" s="236">
        <f t="shared" si="51"/>
        <v>6.800000000000001</v>
      </c>
      <c r="O44" s="236">
        <f t="shared" si="51"/>
        <v>20.1</v>
      </c>
      <c r="P44" s="236">
        <f t="shared" si="51"/>
        <v>4.099999999999998</v>
      </c>
      <c r="Q44" s="236">
        <f t="shared" si="51"/>
        <v>24.2</v>
      </c>
      <c r="R44" s="202">
        <f t="shared" si="51"/>
        <v>6.5</v>
      </c>
      <c r="S44" s="202">
        <f aca="true" t="shared" si="56" ref="S44:U44">S110</f>
        <v>6.5</v>
      </c>
      <c r="T44" s="202">
        <f>T110</f>
        <v>13</v>
      </c>
      <c r="U44" s="202">
        <f t="shared" si="56"/>
        <v>6.899999999999999</v>
      </c>
      <c r="V44" s="202">
        <f aca="true" t="shared" si="57" ref="V44:AE44">V110</f>
        <v>19.9</v>
      </c>
      <c r="W44" s="202">
        <f t="shared" si="57"/>
        <v>4.600000000000001</v>
      </c>
      <c r="X44" s="202">
        <f t="shared" si="57"/>
        <v>24.5</v>
      </c>
      <c r="Y44" s="236">
        <f t="shared" si="57"/>
        <v>4.3</v>
      </c>
      <c r="Z44" s="236">
        <f t="shared" si="57"/>
        <v>3.2</v>
      </c>
      <c r="AA44" s="236">
        <f t="shared" si="57"/>
        <v>7.5</v>
      </c>
      <c r="AB44" s="236">
        <f t="shared" si="57"/>
        <v>4.800000000000001</v>
      </c>
      <c r="AC44" s="236">
        <f t="shared" si="57"/>
        <v>12.3</v>
      </c>
      <c r="AD44" s="236">
        <f t="shared" si="57"/>
        <v>2.6999999999999993</v>
      </c>
      <c r="AE44" s="236">
        <f t="shared" si="57"/>
        <v>15</v>
      </c>
      <c r="AF44" s="202">
        <f>AF110</f>
        <v>4.1</v>
      </c>
      <c r="AG44" s="202"/>
      <c r="AH44" s="237"/>
      <c r="AI44" s="202"/>
      <c r="AJ44" s="237"/>
      <c r="AK44" s="202"/>
      <c r="AL44" s="237"/>
    </row>
    <row r="45" spans="1:38" s="53" customFormat="1" ht="14.5" customHeight="1">
      <c r="A45" s="56"/>
      <c r="B45" s="57"/>
      <c r="C45" s="200" t="s">
        <v>160</v>
      </c>
      <c r="D45" s="222"/>
      <c r="E45" s="222"/>
      <c r="F45" s="222"/>
      <c r="G45" s="222"/>
      <c r="H45" s="222"/>
      <c r="I45" s="222"/>
      <c r="J45" s="202">
        <f aca="true" t="shared" si="58" ref="J45:K45">J111</f>
        <v>-2.1</v>
      </c>
      <c r="K45" s="236">
        <f t="shared" si="58"/>
        <v>-0.7</v>
      </c>
      <c r="L45" s="236">
        <f t="shared" si="51"/>
        <v>0.19999999999999996</v>
      </c>
      <c r="M45" s="236">
        <f t="shared" si="51"/>
        <v>-0.5</v>
      </c>
      <c r="N45" s="236">
        <f t="shared" si="51"/>
        <v>2.6</v>
      </c>
      <c r="O45" s="236">
        <f t="shared" si="51"/>
        <v>2.1</v>
      </c>
      <c r="P45" s="236">
        <f t="shared" si="51"/>
        <v>-0.40000000000000013</v>
      </c>
      <c r="Q45" s="236">
        <f t="shared" si="51"/>
        <v>1.7</v>
      </c>
      <c r="R45" s="202">
        <f t="shared" si="51"/>
        <v>-1</v>
      </c>
      <c r="S45" s="202">
        <f aca="true" t="shared" si="59" ref="S45:U45">S111</f>
        <v>-0.5</v>
      </c>
      <c r="T45" s="202">
        <f>T111</f>
        <v>-1.5</v>
      </c>
      <c r="U45" s="202">
        <f t="shared" si="59"/>
        <v>2.2</v>
      </c>
      <c r="V45" s="202">
        <f aca="true" t="shared" si="60" ref="V45:AE45">V111</f>
        <v>0.7000000000000002</v>
      </c>
      <c r="W45" s="202">
        <f t="shared" si="60"/>
        <v>-2.4000000000000004</v>
      </c>
      <c r="X45" s="202">
        <f t="shared" si="60"/>
        <v>-1.7</v>
      </c>
      <c r="Y45" s="236">
        <f t="shared" si="60"/>
        <v>0.5</v>
      </c>
      <c r="Z45" s="236">
        <f t="shared" si="60"/>
        <v>1.3</v>
      </c>
      <c r="AA45" s="236">
        <f t="shared" si="60"/>
        <v>1.8</v>
      </c>
      <c r="AB45" s="236">
        <f t="shared" si="60"/>
        <v>1.5999999999999999</v>
      </c>
      <c r="AC45" s="236">
        <f t="shared" si="60"/>
        <v>3.4</v>
      </c>
      <c r="AD45" s="236">
        <f t="shared" si="60"/>
        <v>0.3999999999999999</v>
      </c>
      <c r="AE45" s="236">
        <f t="shared" si="60"/>
        <v>3.8</v>
      </c>
      <c r="AF45" s="202">
        <f aca="true" t="shared" si="61" ref="AF45">AF111</f>
        <v>-1.5</v>
      </c>
      <c r="AG45" s="202"/>
      <c r="AH45" s="237"/>
      <c r="AI45" s="202"/>
      <c r="AJ45" s="237"/>
      <c r="AK45" s="202"/>
      <c r="AL45" s="237"/>
    </row>
    <row r="46" spans="1:38" s="53" customFormat="1" ht="14.5" customHeight="1">
      <c r="A46" s="56"/>
      <c r="B46" s="57"/>
      <c r="C46" s="200" t="s">
        <v>161</v>
      </c>
      <c r="D46" s="222"/>
      <c r="E46" s="222"/>
      <c r="F46" s="222"/>
      <c r="G46" s="222"/>
      <c r="H46" s="222"/>
      <c r="I46" s="222"/>
      <c r="J46" s="202">
        <f aca="true" t="shared" si="62" ref="J46:K46">J112</f>
        <v>0</v>
      </c>
      <c r="K46" s="236">
        <f t="shared" si="62"/>
        <v>0</v>
      </c>
      <c r="L46" s="236">
        <f t="shared" si="51"/>
        <v>0</v>
      </c>
      <c r="M46" s="236">
        <f t="shared" si="51"/>
        <v>0</v>
      </c>
      <c r="N46" s="236">
        <f t="shared" si="51"/>
        <v>0</v>
      </c>
      <c r="O46" s="236">
        <f t="shared" si="51"/>
        <v>0</v>
      </c>
      <c r="P46" s="236">
        <f t="shared" si="51"/>
        <v>0</v>
      </c>
      <c r="Q46" s="236">
        <f t="shared" si="51"/>
        <v>0</v>
      </c>
      <c r="R46" s="202">
        <f t="shared" si="51"/>
        <v>0</v>
      </c>
      <c r="S46" s="202">
        <f aca="true" t="shared" si="63" ref="S46:U46">S112</f>
        <v>0</v>
      </c>
      <c r="T46" s="202">
        <f>T112</f>
        <v>0</v>
      </c>
      <c r="U46" s="202">
        <f t="shared" si="63"/>
        <v>0</v>
      </c>
      <c r="V46" s="202">
        <f aca="true" t="shared" si="64" ref="V46:AE46">V112</f>
        <v>0</v>
      </c>
      <c r="W46" s="202">
        <f t="shared" si="64"/>
        <v>0</v>
      </c>
      <c r="X46" s="202">
        <f t="shared" si="64"/>
        <v>0</v>
      </c>
      <c r="Y46" s="236">
        <f t="shared" si="64"/>
        <v>4.1000000000000085</v>
      </c>
      <c r="Z46" s="236">
        <f t="shared" si="64"/>
        <v>14.300000000000015</v>
      </c>
      <c r="AA46" s="236">
        <f t="shared" si="64"/>
        <v>18.399999999999984</v>
      </c>
      <c r="AB46" s="236">
        <f t="shared" si="64"/>
        <v>27.699999999999967</v>
      </c>
      <c r="AC46" s="236">
        <f t="shared" si="64"/>
        <v>46.09999999999995</v>
      </c>
      <c r="AD46" s="236">
        <f t="shared" si="64"/>
        <v>6.100000000000049</v>
      </c>
      <c r="AE46" s="236">
        <f t="shared" si="64"/>
        <v>52.2</v>
      </c>
      <c r="AF46" s="202">
        <f aca="true" t="shared" si="65" ref="AF46">AF112</f>
        <v>18.5</v>
      </c>
      <c r="AG46" s="248"/>
      <c r="AH46" s="249"/>
      <c r="AI46" s="248"/>
      <c r="AJ46" s="249"/>
      <c r="AK46" s="248"/>
      <c r="AL46" s="249"/>
    </row>
    <row r="47" spans="1:38" ht="5" customHeight="1">
      <c r="A47" s="47"/>
      <c r="B47" s="51"/>
      <c r="C47" s="203"/>
      <c r="D47" s="244"/>
      <c r="E47" s="244"/>
      <c r="F47" s="244"/>
      <c r="G47" s="245"/>
      <c r="H47" s="245"/>
      <c r="I47" s="245"/>
      <c r="J47" s="246"/>
      <c r="K47" s="247"/>
      <c r="L47" s="247"/>
      <c r="M47" s="247"/>
      <c r="N47" s="247"/>
      <c r="O47" s="247"/>
      <c r="P47" s="247"/>
      <c r="Q47" s="247"/>
      <c r="R47" s="250"/>
      <c r="S47" s="246"/>
      <c r="T47" s="250"/>
      <c r="U47" s="246"/>
      <c r="V47" s="250"/>
      <c r="W47" s="246"/>
      <c r="X47" s="250"/>
      <c r="Y47" s="251"/>
      <c r="Z47" s="247"/>
      <c r="AA47" s="251"/>
      <c r="AB47" s="247"/>
      <c r="AC47" s="251"/>
      <c r="AD47" s="247"/>
      <c r="AE47" s="251"/>
      <c r="AF47" s="246"/>
      <c r="AG47" s="246"/>
      <c r="AH47" s="250"/>
      <c r="AI47" s="246"/>
      <c r="AJ47" s="250"/>
      <c r="AK47" s="246"/>
      <c r="AL47" s="250"/>
    </row>
    <row r="48" spans="1:38" s="53" customFormat="1" ht="14.5" customHeight="1">
      <c r="A48" s="56"/>
      <c r="B48" s="57"/>
      <c r="C48" s="58" t="s">
        <v>19</v>
      </c>
      <c r="D48" s="222"/>
      <c r="E48" s="222"/>
      <c r="F48" s="222"/>
      <c r="G48" s="222"/>
      <c r="H48" s="222"/>
      <c r="I48" s="222"/>
      <c r="J48" s="202">
        <f>'Quarterly Results_PROFORMA'!J48</f>
        <v>-0.6</v>
      </c>
      <c r="K48" s="236">
        <f>'Quarterly Results_PROFORMA'!K48</f>
        <v>-0.5</v>
      </c>
      <c r="L48" s="236">
        <f t="shared" si="0"/>
        <v>-0.7</v>
      </c>
      <c r="M48" s="236">
        <f>'Quarterly Results_PROFORMA'!M48</f>
        <v>-1.2</v>
      </c>
      <c r="N48" s="236">
        <f t="shared" si="1"/>
        <v>-0.40000000000000013</v>
      </c>
      <c r="O48" s="236">
        <f>'Quarterly Results_PROFORMA'!O48</f>
        <v>-1.6</v>
      </c>
      <c r="P48" s="236">
        <f t="shared" si="2"/>
        <v>-0.7999999999999998</v>
      </c>
      <c r="Q48" s="236">
        <f>'Quarterly Results_PROFORMA'!Q48</f>
        <v>-2.4</v>
      </c>
      <c r="R48" s="237">
        <v>0.5</v>
      </c>
      <c r="S48" s="202">
        <f t="shared" si="3"/>
        <v>-0.2</v>
      </c>
      <c r="T48" s="237">
        <v>0.3</v>
      </c>
      <c r="U48" s="202">
        <f t="shared" si="3"/>
        <v>0</v>
      </c>
      <c r="V48" s="237">
        <v>0.3</v>
      </c>
      <c r="W48" s="202">
        <f aca="true" t="shared" si="66" ref="W48">X48-V48</f>
        <v>-0.4</v>
      </c>
      <c r="X48" s="237">
        <v>-0.1</v>
      </c>
      <c r="Y48" s="238">
        <v>-2.9</v>
      </c>
      <c r="Z48" s="236">
        <f>+AA48-Y48</f>
        <v>-7.6</v>
      </c>
      <c r="AA48" s="238">
        <v>-10.5</v>
      </c>
      <c r="AB48" s="236">
        <f>+AC48-AA48</f>
        <v>-5.899999999999999</v>
      </c>
      <c r="AC48" s="238">
        <v>-16.4</v>
      </c>
      <c r="AD48" s="236">
        <f>+AE48-AC48</f>
        <v>-5</v>
      </c>
      <c r="AE48" s="238">
        <v>-21.4</v>
      </c>
      <c r="AF48" s="202">
        <f>'Quarterly Results_PROFORMA'!AF48</f>
        <v>-2.4</v>
      </c>
      <c r="AG48" s="202"/>
      <c r="AH48" s="237"/>
      <c r="AI48" s="202"/>
      <c r="AJ48" s="237"/>
      <c r="AK48" s="202"/>
      <c r="AL48" s="237"/>
    </row>
    <row r="49" spans="1:38" s="34" customFormat="1" ht="14.5" customHeight="1" hidden="1">
      <c r="A49" s="206"/>
      <c r="B49" s="207"/>
      <c r="C49" s="76" t="s">
        <v>20</v>
      </c>
      <c r="D49" s="253"/>
      <c r="E49" s="253"/>
      <c r="F49" s="253"/>
      <c r="G49" s="253"/>
      <c r="H49" s="253"/>
      <c r="I49" s="253"/>
      <c r="J49" s="254">
        <f>'Quarterly Results_PROFORMA'!J49</f>
        <v>0</v>
      </c>
      <c r="K49" s="255">
        <f>'Quarterly Results_PROFORMA'!K49</f>
        <v>0</v>
      </c>
      <c r="L49" s="255">
        <f t="shared" si="0"/>
        <v>0</v>
      </c>
      <c r="M49" s="255">
        <f>'Quarterly Results_PROFORMA'!M49</f>
        <v>0</v>
      </c>
      <c r="N49" s="255">
        <f t="shared" si="1"/>
        <v>0</v>
      </c>
      <c r="O49" s="255">
        <f>'Quarterly Results_PROFORMA'!O49</f>
        <v>0</v>
      </c>
      <c r="P49" s="255">
        <f t="shared" si="2"/>
        <v>0</v>
      </c>
      <c r="Q49" s="255">
        <f>'Quarterly Results_PROFORMA'!Q49</f>
        <v>0</v>
      </c>
      <c r="R49" s="254">
        <v>1.1</v>
      </c>
      <c r="S49" s="254">
        <f t="shared" si="3"/>
        <v>0</v>
      </c>
      <c r="T49" s="254">
        <v>1.1</v>
      </c>
      <c r="U49" s="254">
        <f t="shared" si="3"/>
        <v>0</v>
      </c>
      <c r="V49" s="254">
        <v>1.1</v>
      </c>
      <c r="W49" s="254">
        <f aca="true" t="shared" si="67" ref="W49">X49-V49</f>
        <v>0</v>
      </c>
      <c r="X49" s="254">
        <v>1.1</v>
      </c>
      <c r="Y49" s="255">
        <v>0</v>
      </c>
      <c r="Z49" s="255">
        <f aca="true" t="shared" si="68" ref="Z49">AA49-Y49</f>
        <v>0</v>
      </c>
      <c r="AA49" s="255">
        <v>0</v>
      </c>
      <c r="AB49" s="255">
        <f aca="true" t="shared" si="69" ref="AB49">AC49-AA49</f>
        <v>0</v>
      </c>
      <c r="AC49" s="255">
        <v>0</v>
      </c>
      <c r="AD49" s="255">
        <f aca="true" t="shared" si="70" ref="AD49">AE49-AC49</f>
        <v>0</v>
      </c>
      <c r="AE49" s="255">
        <v>0</v>
      </c>
      <c r="AF49" s="254">
        <f>'Quarterly Results_PROFORMA'!AF49</f>
        <v>0</v>
      </c>
      <c r="AG49" s="254"/>
      <c r="AH49" s="254"/>
      <c r="AI49" s="254"/>
      <c r="AJ49" s="254"/>
      <c r="AK49" s="254"/>
      <c r="AL49" s="254"/>
    </row>
    <row r="50" spans="1:38" s="53" customFormat="1" ht="14.5" customHeight="1">
      <c r="A50" s="56"/>
      <c r="B50" s="57"/>
      <c r="C50" s="209" t="s">
        <v>32</v>
      </c>
      <c r="D50" s="256"/>
      <c r="E50" s="256"/>
      <c r="F50" s="256"/>
      <c r="G50" s="256"/>
      <c r="H50" s="256"/>
      <c r="I50" s="256"/>
      <c r="J50" s="140">
        <f aca="true" t="shared" si="71" ref="J50:AE50">J40+J48</f>
        <v>30.400000000000006</v>
      </c>
      <c r="K50" s="131">
        <f aca="true" t="shared" si="72" ref="K50:M50">K40+K48</f>
        <v>6.800000000000006</v>
      </c>
      <c r="L50" s="131">
        <f t="shared" si="71"/>
        <v>8.299999999999999</v>
      </c>
      <c r="M50" s="131">
        <f t="shared" si="72"/>
        <v>15.10000000000002</v>
      </c>
      <c r="N50" s="131">
        <f t="shared" si="71"/>
        <v>12.699999999999994</v>
      </c>
      <c r="O50" s="131">
        <f t="shared" si="71"/>
        <v>27.80000000000001</v>
      </c>
      <c r="P50" s="131">
        <f t="shared" si="71"/>
        <v>0.09999999999998099</v>
      </c>
      <c r="Q50" s="131">
        <f t="shared" si="71"/>
        <v>27.89999999999997</v>
      </c>
      <c r="R50" s="140">
        <f t="shared" si="71"/>
        <v>10.100000000000007</v>
      </c>
      <c r="S50" s="140">
        <f aca="true" t="shared" si="73" ref="S50:U50">S40+S48</f>
        <v>6.100000000000013</v>
      </c>
      <c r="T50" s="140">
        <f t="shared" si="71"/>
        <v>16.20000000000001</v>
      </c>
      <c r="U50" s="140">
        <f t="shared" si="73"/>
        <v>12.399999999999995</v>
      </c>
      <c r="V50" s="140">
        <f t="shared" si="71"/>
        <v>28.59999999999999</v>
      </c>
      <c r="W50" s="140">
        <f t="shared" si="71"/>
        <v>-2.299999999999995</v>
      </c>
      <c r="X50" s="140">
        <f t="shared" si="71"/>
        <v>26.29999999999999</v>
      </c>
      <c r="Y50" s="131">
        <f t="shared" si="71"/>
        <v>7.4000000000000075</v>
      </c>
      <c r="Z50" s="131">
        <f t="shared" si="71"/>
        <v>14.200000000000015</v>
      </c>
      <c r="AA50" s="131">
        <f t="shared" si="71"/>
        <v>21.60000000000001</v>
      </c>
      <c r="AB50" s="131">
        <f t="shared" si="71"/>
        <v>30.89999999999997</v>
      </c>
      <c r="AC50" s="131">
        <f t="shared" si="71"/>
        <v>52.49999999999998</v>
      </c>
      <c r="AD50" s="131">
        <f t="shared" si="71"/>
        <v>2.0000000000000497</v>
      </c>
      <c r="AE50" s="131">
        <f t="shared" si="71"/>
        <v>54.50000000000001</v>
      </c>
      <c r="AF50" s="140">
        <f aca="true" t="shared" si="74" ref="AF50">AF40+AF48</f>
        <v>20.799999999999994</v>
      </c>
      <c r="AG50" s="140"/>
      <c r="AH50" s="140"/>
      <c r="AI50" s="140"/>
      <c r="AJ50" s="140"/>
      <c r="AK50" s="140"/>
      <c r="AL50" s="140"/>
    </row>
    <row r="51" spans="1:38" s="53" customFormat="1" ht="14.5" customHeight="1">
      <c r="A51" s="56"/>
      <c r="B51" s="57"/>
      <c r="C51" s="58" t="s">
        <v>21</v>
      </c>
      <c r="D51" s="222"/>
      <c r="E51" s="222"/>
      <c r="F51" s="222"/>
      <c r="G51" s="222"/>
      <c r="H51" s="222"/>
      <c r="I51" s="222"/>
      <c r="J51" s="202">
        <f>'Quarterly Results_PROFORMA'!J51</f>
        <v>-7.7</v>
      </c>
      <c r="K51" s="236">
        <f>'Quarterly Results_PROFORMA'!K51</f>
        <v>-1.7</v>
      </c>
      <c r="L51" s="236">
        <f t="shared" si="0"/>
        <v>-2.3999999999999995</v>
      </c>
      <c r="M51" s="236">
        <f>'Quarterly Results_PROFORMA'!M51</f>
        <v>-4.1</v>
      </c>
      <c r="N51" s="236">
        <f t="shared" si="1"/>
        <v>-2.9000000000000004</v>
      </c>
      <c r="O51" s="236">
        <f>'Quarterly Results_PROFORMA'!O51</f>
        <v>-7</v>
      </c>
      <c r="P51" s="236">
        <f t="shared" si="2"/>
        <v>2</v>
      </c>
      <c r="Q51" s="236">
        <f>'Quarterly Results_PROFORMA'!Q51</f>
        <v>-5</v>
      </c>
      <c r="R51" s="237">
        <v>-2.4</v>
      </c>
      <c r="S51" s="202">
        <f t="shared" si="3"/>
        <v>-0.3999999999999999</v>
      </c>
      <c r="T51" s="237">
        <v>-2.8</v>
      </c>
      <c r="U51" s="202">
        <f t="shared" si="3"/>
        <v>-3.1000000000000005</v>
      </c>
      <c r="V51" s="237">
        <v>-5.9</v>
      </c>
      <c r="W51" s="202">
        <f aca="true" t="shared" si="75" ref="W51">X51-V51</f>
        <v>2.3000000000000003</v>
      </c>
      <c r="X51" s="237">
        <v>-3.6</v>
      </c>
      <c r="Y51" s="238">
        <v>-1.4</v>
      </c>
      <c r="Z51" s="236">
        <f>+AA51-Y51</f>
        <v>-4.199999999999999</v>
      </c>
      <c r="AA51" s="238">
        <v>-5.6</v>
      </c>
      <c r="AB51" s="236">
        <f>+AC51-AA51</f>
        <v>-8.700000000000001</v>
      </c>
      <c r="AC51" s="238">
        <v>-14.3</v>
      </c>
      <c r="AD51" s="236">
        <f>+AE51-AC51</f>
        <v>-2.8000000000000007</v>
      </c>
      <c r="AE51" s="238">
        <v>-17.1</v>
      </c>
      <c r="AF51" s="202">
        <f>'Quarterly Results_PROFORMA'!AF51</f>
        <v>-5.3</v>
      </c>
      <c r="AG51" s="202"/>
      <c r="AH51" s="237"/>
      <c r="AI51" s="202"/>
      <c r="AJ51" s="237"/>
      <c r="AK51" s="202"/>
      <c r="AL51" s="237"/>
    </row>
    <row r="52" spans="1:38" s="53" customFormat="1" ht="14.5" customHeight="1">
      <c r="A52" s="56"/>
      <c r="B52" s="57"/>
      <c r="C52" s="60" t="s">
        <v>158</v>
      </c>
      <c r="D52" s="239"/>
      <c r="E52" s="239"/>
      <c r="F52" s="239"/>
      <c r="G52" s="239"/>
      <c r="H52" s="239"/>
      <c r="I52" s="239"/>
      <c r="J52" s="61">
        <f aca="true" t="shared" si="76" ref="J52:Q52">J50+J51</f>
        <v>22.700000000000006</v>
      </c>
      <c r="K52" s="62">
        <f t="shared" si="76"/>
        <v>5.100000000000006</v>
      </c>
      <c r="L52" s="62">
        <f>L50+L51</f>
        <v>5.8999999999999995</v>
      </c>
      <c r="M52" s="62">
        <f t="shared" si="76"/>
        <v>11.00000000000002</v>
      </c>
      <c r="N52" s="62">
        <f aca="true" t="shared" si="77" ref="N52:AF52">N50+N51</f>
        <v>9.799999999999994</v>
      </c>
      <c r="O52" s="62">
        <f t="shared" si="76"/>
        <v>20.80000000000001</v>
      </c>
      <c r="P52" s="62">
        <f t="shared" si="77"/>
        <v>2.099999999999981</v>
      </c>
      <c r="Q52" s="62">
        <f t="shared" si="76"/>
        <v>22.89999999999997</v>
      </c>
      <c r="R52" s="61">
        <f t="shared" si="77"/>
        <v>7.700000000000006</v>
      </c>
      <c r="S52" s="61">
        <f>S50+S51</f>
        <v>5.7000000000000135</v>
      </c>
      <c r="T52" s="61">
        <f t="shared" si="77"/>
        <v>13.40000000000001</v>
      </c>
      <c r="U52" s="61">
        <f>U50+U51</f>
        <v>9.299999999999994</v>
      </c>
      <c r="V52" s="61">
        <f t="shared" si="77"/>
        <v>22.69999999999999</v>
      </c>
      <c r="W52" s="61">
        <f>W50+W51</f>
        <v>5.329070518200751E-15</v>
      </c>
      <c r="X52" s="61">
        <f t="shared" si="77"/>
        <v>22.69999999999999</v>
      </c>
      <c r="Y52" s="62">
        <f t="shared" si="77"/>
        <v>6.000000000000007</v>
      </c>
      <c r="Z52" s="62">
        <f t="shared" si="77"/>
        <v>10.000000000000016</v>
      </c>
      <c r="AA52" s="62">
        <f t="shared" si="77"/>
        <v>16.000000000000007</v>
      </c>
      <c r="AB52" s="62">
        <f t="shared" si="77"/>
        <v>22.199999999999967</v>
      </c>
      <c r="AC52" s="62">
        <f t="shared" si="77"/>
        <v>38.199999999999974</v>
      </c>
      <c r="AD52" s="62">
        <f t="shared" si="77"/>
        <v>-0.799999999999951</v>
      </c>
      <c r="AE52" s="62">
        <f t="shared" si="77"/>
        <v>37.400000000000006</v>
      </c>
      <c r="AF52" s="61">
        <f t="shared" si="77"/>
        <v>15.499999999999993</v>
      </c>
      <c r="AG52" s="61"/>
      <c r="AH52" s="61"/>
      <c r="AI52" s="61"/>
      <c r="AJ52" s="61"/>
      <c r="AK52" s="61"/>
      <c r="AL52" s="61"/>
    </row>
    <row r="53" spans="1:38" s="53" customFormat="1" ht="14.5" customHeight="1">
      <c r="A53" s="56"/>
      <c r="B53" s="57"/>
      <c r="C53" s="58" t="s">
        <v>22</v>
      </c>
      <c r="D53" s="222"/>
      <c r="E53" s="222"/>
      <c r="F53" s="222"/>
      <c r="G53" s="222"/>
      <c r="H53" s="222"/>
      <c r="I53" s="222"/>
      <c r="J53" s="202">
        <f>J75/1000</f>
        <v>5.882</v>
      </c>
      <c r="K53" s="236">
        <f aca="true" t="shared" si="78" ref="K53:AE53">K75/1000</f>
        <v>1.143</v>
      </c>
      <c r="L53" s="236">
        <f t="shared" si="78"/>
        <v>2.478</v>
      </c>
      <c r="M53" s="236">
        <f t="shared" si="78"/>
        <v>3.621</v>
      </c>
      <c r="N53" s="236">
        <f t="shared" si="78"/>
        <v>0.09</v>
      </c>
      <c r="O53" s="236">
        <f t="shared" si="78"/>
        <v>3.711</v>
      </c>
      <c r="P53" s="236">
        <f t="shared" si="78"/>
        <v>4.336</v>
      </c>
      <c r="Q53" s="236">
        <f t="shared" si="78"/>
        <v>8.047</v>
      </c>
      <c r="R53" s="202">
        <f t="shared" si="78"/>
        <v>-7.507</v>
      </c>
      <c r="S53" s="202">
        <f t="shared" si="78"/>
        <v>-6.626</v>
      </c>
      <c r="T53" s="202">
        <f t="shared" si="78"/>
        <v>-14.133</v>
      </c>
      <c r="U53" s="202">
        <f t="shared" si="78"/>
        <v>-1.48</v>
      </c>
      <c r="V53" s="202">
        <f t="shared" si="78"/>
        <v>-15.613</v>
      </c>
      <c r="W53" s="202">
        <f t="shared" si="78"/>
        <v>17.657</v>
      </c>
      <c r="X53" s="202">
        <f t="shared" si="78"/>
        <v>2.044</v>
      </c>
      <c r="Y53" s="236">
        <f t="shared" si="78"/>
        <v>-12.314</v>
      </c>
      <c r="Z53" s="236">
        <f t="shared" si="78"/>
        <v>-14.826</v>
      </c>
      <c r="AA53" s="236">
        <f t="shared" si="78"/>
        <v>-26.866</v>
      </c>
      <c r="AB53" s="236">
        <f t="shared" si="78"/>
        <v>14.04</v>
      </c>
      <c r="AC53" s="236">
        <f t="shared" si="78"/>
        <v>-12.826</v>
      </c>
      <c r="AD53" s="236">
        <f t="shared" si="78"/>
        <v>18.544</v>
      </c>
      <c r="AE53" s="236">
        <f t="shared" si="78"/>
        <v>5.718</v>
      </c>
      <c r="AF53" s="202">
        <f aca="true" t="shared" si="79" ref="AF53">AF75/1000</f>
        <v>-13.186</v>
      </c>
      <c r="AG53" s="202"/>
      <c r="AH53" s="237"/>
      <c r="AI53" s="202"/>
      <c r="AJ53" s="237"/>
      <c r="AK53" s="202"/>
      <c r="AL53" s="237"/>
    </row>
    <row r="54" spans="1:38" s="53" customFormat="1" ht="14.5" customHeight="1">
      <c r="A54" s="56"/>
      <c r="B54" s="57"/>
      <c r="C54" s="209" t="s">
        <v>23</v>
      </c>
      <c r="D54" s="256"/>
      <c r="E54" s="256"/>
      <c r="F54" s="256"/>
      <c r="G54" s="256"/>
      <c r="H54" s="256"/>
      <c r="I54" s="256"/>
      <c r="J54" s="140">
        <f>SUM(J52:J53)</f>
        <v>28.582000000000008</v>
      </c>
      <c r="K54" s="131">
        <f>SUM(K52:K53)</f>
        <v>6.243000000000006</v>
      </c>
      <c r="L54" s="131">
        <f aca="true" t="shared" si="80" ref="L54:W54">SUM(L52:L53)</f>
        <v>8.378</v>
      </c>
      <c r="M54" s="131">
        <f>SUM(M52:M53)</f>
        <v>14.62100000000002</v>
      </c>
      <c r="N54" s="131">
        <f t="shared" si="80"/>
        <v>9.889999999999993</v>
      </c>
      <c r="O54" s="131">
        <f>SUM(O52:O53)</f>
        <v>24.51100000000001</v>
      </c>
      <c r="P54" s="131">
        <f t="shared" si="80"/>
        <v>6.435999999999981</v>
      </c>
      <c r="Q54" s="131">
        <f>SUM(Q52:Q53)</f>
        <v>30.94699999999997</v>
      </c>
      <c r="R54" s="140">
        <f>SUM(R52:R53)</f>
        <v>0.19300000000000672</v>
      </c>
      <c r="S54" s="140">
        <f t="shared" si="80"/>
        <v>-0.9259999999999868</v>
      </c>
      <c r="T54" s="140">
        <f aca="true" t="shared" si="81" ref="T54:X54">SUM(T52:T53)</f>
        <v>-0.7329999999999899</v>
      </c>
      <c r="U54" s="140">
        <f t="shared" si="80"/>
        <v>7.819999999999993</v>
      </c>
      <c r="V54" s="140">
        <f t="shared" si="81"/>
        <v>7.086999999999989</v>
      </c>
      <c r="W54" s="140">
        <f t="shared" si="80"/>
        <v>17.657000000000004</v>
      </c>
      <c r="X54" s="140">
        <f t="shared" si="81"/>
        <v>24.74399999999999</v>
      </c>
      <c r="Y54" s="131">
        <f>SUM(Y52:Y53)</f>
        <v>-6.313999999999993</v>
      </c>
      <c r="Z54" s="131">
        <f aca="true" t="shared" si="82" ref="Z54:AE54">SUM(Z52:Z53)</f>
        <v>-4.8259999999999845</v>
      </c>
      <c r="AA54" s="131">
        <f t="shared" si="82"/>
        <v>-10.865999999999993</v>
      </c>
      <c r="AB54" s="131">
        <f t="shared" si="82"/>
        <v>36.23999999999997</v>
      </c>
      <c r="AC54" s="131">
        <f t="shared" si="82"/>
        <v>25.373999999999974</v>
      </c>
      <c r="AD54" s="131">
        <f t="shared" si="82"/>
        <v>17.74400000000005</v>
      </c>
      <c r="AE54" s="131">
        <f t="shared" si="82"/>
        <v>43.11800000000001</v>
      </c>
      <c r="AF54" s="140">
        <f>SUM(AF52:AF53)</f>
        <v>2.313999999999993</v>
      </c>
      <c r="AG54" s="140"/>
      <c r="AH54" s="140"/>
      <c r="AI54" s="140"/>
      <c r="AJ54" s="140"/>
      <c r="AK54" s="140"/>
      <c r="AL54" s="140"/>
    </row>
    <row r="55" spans="1:38" s="53" customFormat="1" ht="14.5" customHeight="1">
      <c r="A55" s="56"/>
      <c r="B55" s="57"/>
      <c r="C55" s="58" t="s">
        <v>24</v>
      </c>
      <c r="D55" s="222"/>
      <c r="E55" s="222"/>
      <c r="F55" s="222"/>
      <c r="G55" s="222"/>
      <c r="H55" s="222"/>
      <c r="I55" s="222"/>
      <c r="J55" s="202">
        <f>'Quarterly Results_PROFORMA'!J55</f>
        <v>-0.1</v>
      </c>
      <c r="K55" s="236">
        <f>'Quarterly Results_PROFORMA'!K55</f>
        <v>0.4</v>
      </c>
      <c r="L55" s="236">
        <f t="shared" si="0"/>
        <v>-0.2</v>
      </c>
      <c r="M55" s="236">
        <f>'Quarterly Results_PROFORMA'!M55</f>
        <v>0.2</v>
      </c>
      <c r="N55" s="236">
        <f t="shared" si="1"/>
        <v>-0.8</v>
      </c>
      <c r="O55" s="236">
        <f>'Quarterly Results_PROFORMA'!O55</f>
        <v>-0.6000000000000001</v>
      </c>
      <c r="P55" s="236">
        <f t="shared" si="2"/>
        <v>0</v>
      </c>
      <c r="Q55" s="236">
        <f>'Quarterly Results_PROFORMA'!Q55</f>
        <v>-0.6</v>
      </c>
      <c r="R55" s="237">
        <v>0.4</v>
      </c>
      <c r="S55" s="202">
        <f t="shared" si="3"/>
        <v>-0.4</v>
      </c>
      <c r="T55" s="237">
        <v>0</v>
      </c>
      <c r="U55" s="202">
        <f t="shared" si="3"/>
        <v>-0.9</v>
      </c>
      <c r="V55" s="237">
        <v>-0.9</v>
      </c>
      <c r="W55" s="202">
        <f aca="true" t="shared" si="83" ref="W55">X55-V55</f>
        <v>0.4</v>
      </c>
      <c r="X55" s="237">
        <v>-0.5</v>
      </c>
      <c r="Y55" s="238">
        <v>-0.6</v>
      </c>
      <c r="Z55" s="236">
        <f>+AA55-Y55</f>
        <v>-1.1</v>
      </c>
      <c r="AA55" s="238">
        <v>-1.7</v>
      </c>
      <c r="AB55" s="236">
        <f>+AC55-AA55</f>
        <v>-1.3</v>
      </c>
      <c r="AC55" s="238">
        <v>-3</v>
      </c>
      <c r="AD55" s="236">
        <f>+AE55-AC55</f>
        <v>0.7000000000000002</v>
      </c>
      <c r="AE55" s="238">
        <v>-2.3</v>
      </c>
      <c r="AF55" s="202">
        <f>'Quarterly Results_PROFORMA'!AF55</f>
        <v>0.7</v>
      </c>
      <c r="AG55" s="202"/>
      <c r="AH55" s="202"/>
      <c r="AI55" s="202"/>
      <c r="AJ55" s="202"/>
      <c r="AK55" s="202"/>
      <c r="AL55" s="202"/>
    </row>
    <row r="56" spans="1:38" s="53" customFormat="1" ht="14.5" customHeight="1">
      <c r="A56" s="56"/>
      <c r="B56" s="193"/>
      <c r="C56" s="60" t="s">
        <v>25</v>
      </c>
      <c r="D56" s="239"/>
      <c r="E56" s="239"/>
      <c r="F56" s="239"/>
      <c r="G56" s="239"/>
      <c r="H56" s="239"/>
      <c r="I56" s="239"/>
      <c r="J56" s="61">
        <f>SUM(J54:J55)</f>
        <v>28.482000000000006</v>
      </c>
      <c r="K56" s="62">
        <f>SUM(K54:K55)</f>
        <v>6.643000000000006</v>
      </c>
      <c r="L56" s="62">
        <f aca="true" t="shared" si="84" ref="L56:AE56">SUM(L54:L55)</f>
        <v>8.178</v>
      </c>
      <c r="M56" s="62">
        <f>SUM(M54:M55)</f>
        <v>14.82100000000002</v>
      </c>
      <c r="N56" s="62">
        <f t="shared" si="84"/>
        <v>9.089999999999993</v>
      </c>
      <c r="O56" s="62">
        <f>SUM(O54:O55)</f>
        <v>23.91100000000001</v>
      </c>
      <c r="P56" s="62">
        <f t="shared" si="84"/>
        <v>6.435999999999981</v>
      </c>
      <c r="Q56" s="62">
        <f>SUM(Q54:Q55)</f>
        <v>30.34699999999997</v>
      </c>
      <c r="R56" s="61">
        <f t="shared" si="84"/>
        <v>0.5930000000000067</v>
      </c>
      <c r="S56" s="61">
        <f t="shared" si="84"/>
        <v>-1.3259999999999867</v>
      </c>
      <c r="T56" s="61">
        <f t="shared" si="84"/>
        <v>-0.7329999999999899</v>
      </c>
      <c r="U56" s="61">
        <f t="shared" si="84"/>
        <v>6.919999999999993</v>
      </c>
      <c r="V56" s="61">
        <f t="shared" si="84"/>
        <v>6.186999999999989</v>
      </c>
      <c r="W56" s="61">
        <f t="shared" si="84"/>
        <v>18.057000000000002</v>
      </c>
      <c r="X56" s="61">
        <f t="shared" si="84"/>
        <v>24.24399999999999</v>
      </c>
      <c r="Y56" s="62">
        <f t="shared" si="84"/>
        <v>-6.913999999999993</v>
      </c>
      <c r="Z56" s="62">
        <f t="shared" si="84"/>
        <v>-5.925999999999984</v>
      </c>
      <c r="AA56" s="62">
        <f t="shared" si="84"/>
        <v>-12.565999999999992</v>
      </c>
      <c r="AB56" s="62">
        <f t="shared" si="84"/>
        <v>34.93999999999997</v>
      </c>
      <c r="AC56" s="62">
        <f t="shared" si="84"/>
        <v>22.373999999999974</v>
      </c>
      <c r="AD56" s="62">
        <f t="shared" si="84"/>
        <v>18.44400000000005</v>
      </c>
      <c r="AE56" s="62">
        <f t="shared" si="84"/>
        <v>40.81800000000001</v>
      </c>
      <c r="AF56" s="61">
        <f>SUM(AF54:AF55)</f>
        <v>3.013999999999993</v>
      </c>
      <c r="AG56" s="61"/>
      <c r="AH56" s="61"/>
      <c r="AI56" s="61"/>
      <c r="AJ56" s="61"/>
      <c r="AK56" s="61"/>
      <c r="AL56" s="61"/>
    </row>
    <row r="57" spans="11:17" ht="15">
      <c r="K57" s="257"/>
      <c r="L57" s="257"/>
      <c r="M57" s="257"/>
      <c r="N57" s="257"/>
      <c r="O57" s="257"/>
      <c r="P57" s="257"/>
      <c r="Q57" s="257"/>
    </row>
    <row r="58" spans="11:17" ht="15">
      <c r="K58" s="257"/>
      <c r="L58" s="257"/>
      <c r="M58" s="257"/>
      <c r="N58" s="257"/>
      <c r="O58" s="257"/>
      <c r="P58" s="257"/>
      <c r="Q58" s="257"/>
    </row>
    <row r="59" spans="1:17" s="50" customFormat="1" ht="20" customHeight="1">
      <c r="A59" s="48"/>
      <c r="B59" s="84"/>
      <c r="C59" s="182" t="s">
        <v>156</v>
      </c>
      <c r="D59" s="49"/>
      <c r="E59" s="49"/>
      <c r="F59" s="49"/>
      <c r="G59" s="49"/>
      <c r="H59" s="49"/>
      <c r="I59" s="49"/>
      <c r="J59" s="49"/>
      <c r="K59" s="108"/>
      <c r="L59" s="108"/>
      <c r="M59" s="108"/>
      <c r="N59" s="108"/>
      <c r="O59" s="108"/>
      <c r="P59" s="108"/>
      <c r="Q59" s="108"/>
    </row>
    <row r="60" spans="1:38" s="183" customFormat="1" ht="15" thickBot="1">
      <c r="A60" s="48"/>
      <c r="B60" s="49"/>
      <c r="C60" s="190"/>
      <c r="D60" s="317">
        <v>2018</v>
      </c>
      <c r="E60" s="318"/>
      <c r="F60" s="318"/>
      <c r="G60" s="318"/>
      <c r="H60" s="318"/>
      <c r="I60" s="318"/>
      <c r="J60" s="319"/>
      <c r="K60" s="320">
        <v>2019</v>
      </c>
      <c r="L60" s="321"/>
      <c r="M60" s="321"/>
      <c r="N60" s="321"/>
      <c r="O60" s="321"/>
      <c r="P60" s="321"/>
      <c r="Q60" s="322"/>
      <c r="R60" s="317">
        <v>2020</v>
      </c>
      <c r="S60" s="318"/>
      <c r="T60" s="318"/>
      <c r="U60" s="318"/>
      <c r="V60" s="318"/>
      <c r="W60" s="318"/>
      <c r="X60" s="319"/>
      <c r="Y60" s="320">
        <v>2021</v>
      </c>
      <c r="Z60" s="321"/>
      <c r="AA60" s="321"/>
      <c r="AB60" s="321"/>
      <c r="AC60" s="321"/>
      <c r="AD60" s="321"/>
      <c r="AE60" s="322"/>
      <c r="AF60" s="317">
        <v>2022</v>
      </c>
      <c r="AG60" s="318"/>
      <c r="AH60" s="318"/>
      <c r="AI60" s="318"/>
      <c r="AJ60" s="318"/>
      <c r="AK60" s="318"/>
      <c r="AL60" s="319"/>
    </row>
    <row r="61" spans="3:38" ht="15" thickBot="1">
      <c r="C61" s="24" t="s">
        <v>230</v>
      </c>
      <c r="D61" s="17" t="s">
        <v>164</v>
      </c>
      <c r="E61" s="17" t="s">
        <v>165</v>
      </c>
      <c r="F61" s="17" t="s">
        <v>221</v>
      </c>
      <c r="G61" s="17" t="s">
        <v>166</v>
      </c>
      <c r="H61" s="17" t="s">
        <v>222</v>
      </c>
      <c r="I61" s="17" t="s">
        <v>167</v>
      </c>
      <c r="J61" s="17" t="s">
        <v>168</v>
      </c>
      <c r="K61" s="41" t="s">
        <v>164</v>
      </c>
      <c r="L61" s="178" t="s">
        <v>165</v>
      </c>
      <c r="M61" s="178" t="s">
        <v>221</v>
      </c>
      <c r="N61" s="41" t="s">
        <v>166</v>
      </c>
      <c r="O61" s="178" t="s">
        <v>222</v>
      </c>
      <c r="P61" s="178" t="s">
        <v>167</v>
      </c>
      <c r="Q61" s="41" t="s">
        <v>168</v>
      </c>
      <c r="R61" s="37" t="s">
        <v>164</v>
      </c>
      <c r="S61" s="38" t="s">
        <v>165</v>
      </c>
      <c r="T61" s="38" t="s">
        <v>221</v>
      </c>
      <c r="U61" s="37" t="s">
        <v>166</v>
      </c>
      <c r="V61" s="38" t="s">
        <v>222</v>
      </c>
      <c r="W61" s="38" t="s">
        <v>167</v>
      </c>
      <c r="X61" s="39" t="s">
        <v>168</v>
      </c>
      <c r="Y61" s="41" t="s">
        <v>164</v>
      </c>
      <c r="Z61" s="178" t="s">
        <v>165</v>
      </c>
      <c r="AA61" s="178" t="s">
        <v>221</v>
      </c>
      <c r="AB61" s="41" t="s">
        <v>166</v>
      </c>
      <c r="AC61" s="178" t="s">
        <v>222</v>
      </c>
      <c r="AD61" s="178" t="s">
        <v>167</v>
      </c>
      <c r="AE61" s="41" t="s">
        <v>168</v>
      </c>
      <c r="AF61" s="37" t="s">
        <v>164</v>
      </c>
      <c r="AG61" s="38" t="s">
        <v>165</v>
      </c>
      <c r="AH61" s="38"/>
      <c r="AI61" s="37" t="s">
        <v>166</v>
      </c>
      <c r="AJ61" s="38"/>
      <c r="AK61" s="38" t="s">
        <v>167</v>
      </c>
      <c r="AL61" s="39" t="s">
        <v>168</v>
      </c>
    </row>
    <row r="62" spans="1:31" s="118" customFormat="1" ht="5" customHeight="1">
      <c r="A62" s="116"/>
      <c r="B62" s="110"/>
      <c r="C62" s="117"/>
      <c r="D62" s="231"/>
      <c r="E62" s="231"/>
      <c r="F62" s="231"/>
      <c r="G62" s="232"/>
      <c r="H62" s="232"/>
      <c r="I62" s="232"/>
      <c r="J62" s="258"/>
      <c r="K62" s="233"/>
      <c r="L62" s="233"/>
      <c r="M62" s="233"/>
      <c r="N62" s="259"/>
      <c r="O62" s="259"/>
      <c r="P62" s="259"/>
      <c r="Q62" s="259"/>
      <c r="R62" s="231"/>
      <c r="S62" s="231"/>
      <c r="T62" s="231"/>
      <c r="U62" s="232"/>
      <c r="V62" s="232"/>
      <c r="W62" s="232"/>
      <c r="X62" s="258"/>
      <c r="Y62" s="55"/>
      <c r="Z62" s="55"/>
      <c r="AA62" s="55"/>
      <c r="AB62" s="55"/>
      <c r="AC62" s="55"/>
      <c r="AD62" s="55"/>
      <c r="AE62" s="55"/>
    </row>
    <row r="63" spans="3:38" ht="15">
      <c r="C63" s="58" t="s">
        <v>287</v>
      </c>
      <c r="D63" s="260"/>
      <c r="E63" s="260"/>
      <c r="F63" s="260"/>
      <c r="G63" s="260"/>
      <c r="H63" s="260"/>
      <c r="I63" s="260"/>
      <c r="J63" s="211">
        <f>'Quarterly Results_PROFORMA'!J63</f>
        <v>911</v>
      </c>
      <c r="K63" s="261">
        <f>'Quarterly Results_PROFORMA'!K63</f>
        <v>-40</v>
      </c>
      <c r="L63" s="261">
        <f>'Quarterly Results_PROFORMA'!L63</f>
        <v>1186</v>
      </c>
      <c r="M63" s="261">
        <f>'Quarterly Results_PROFORMA'!M63</f>
        <v>1146</v>
      </c>
      <c r="N63" s="261">
        <f>'Quarterly Results_PROFORMA'!N63</f>
        <v>-626</v>
      </c>
      <c r="O63" s="261">
        <f>'Quarterly Results_PROFORMA'!O63</f>
        <v>520</v>
      </c>
      <c r="P63" s="261">
        <f>'Quarterly Results_PROFORMA'!P63</f>
        <v>1078</v>
      </c>
      <c r="Q63" s="261">
        <f>'Quarterly Results_PROFORMA'!Q63</f>
        <v>1598</v>
      </c>
      <c r="R63" s="262">
        <v>-8325</v>
      </c>
      <c r="S63" s="211">
        <f>T63-R63</f>
        <v>-7602</v>
      </c>
      <c r="T63" s="262">
        <v>-15927</v>
      </c>
      <c r="U63" s="211">
        <f>V63-T63</f>
        <v>-2808</v>
      </c>
      <c r="V63" s="262">
        <v>-18735</v>
      </c>
      <c r="W63" s="211">
        <f>X63-V63</f>
        <v>14939</v>
      </c>
      <c r="X63" s="262">
        <v>-3796</v>
      </c>
      <c r="Y63" s="261">
        <f>AA63-Z63</f>
        <v>-12777</v>
      </c>
      <c r="Z63" s="261">
        <f>'Quarterly Results_PROFORMA'!Z63</f>
        <v>-13468</v>
      </c>
      <c r="AA63" s="263">
        <v>-26245</v>
      </c>
      <c r="AB63" s="261">
        <f>'Quarterly Results_PROFORMA'!AB63</f>
        <v>13857</v>
      </c>
      <c r="AC63" s="261">
        <f>AA63+AB63</f>
        <v>-12388</v>
      </c>
      <c r="AD63" s="261">
        <f>AE63-AC63</f>
        <v>12445</v>
      </c>
      <c r="AE63" s="263">
        <v>57</v>
      </c>
      <c r="AF63" s="211">
        <f>'Quarterly Results_PROFORMA'!AF63</f>
        <v>-15680</v>
      </c>
      <c r="AG63" s="211"/>
      <c r="AH63" s="211"/>
      <c r="AI63" s="211"/>
      <c r="AJ63" s="211"/>
      <c r="AK63" s="211"/>
      <c r="AL63" s="211"/>
    </row>
    <row r="64" spans="3:38" ht="15">
      <c r="C64" s="58" t="s">
        <v>288</v>
      </c>
      <c r="D64" s="260"/>
      <c r="E64" s="260"/>
      <c r="F64" s="260"/>
      <c r="G64" s="260"/>
      <c r="H64" s="260"/>
      <c r="I64" s="260"/>
      <c r="J64" s="211">
        <f>'Quarterly Results_PROFORMA'!J64</f>
        <v>2792</v>
      </c>
      <c r="K64" s="261">
        <f>'Quarterly Results_PROFORMA'!K64</f>
        <v>770</v>
      </c>
      <c r="L64" s="261">
        <f>'Quarterly Results_PROFORMA'!L64</f>
        <v>1151</v>
      </c>
      <c r="M64" s="261">
        <f>'Quarterly Results_PROFORMA'!M64</f>
        <v>1921</v>
      </c>
      <c r="N64" s="261">
        <f>'Quarterly Results_PROFORMA'!N64</f>
        <v>563</v>
      </c>
      <c r="O64" s="261">
        <f>'Quarterly Results_PROFORMA'!O64</f>
        <v>2484</v>
      </c>
      <c r="P64" s="261">
        <f>'Quarterly Results_PROFORMA'!P64</f>
        <v>893</v>
      </c>
      <c r="Q64" s="261">
        <f>'Quarterly Results_PROFORMA'!Q64</f>
        <v>3377</v>
      </c>
      <c r="R64" s="262">
        <v>737</v>
      </c>
      <c r="S64" s="211">
        <f aca="true" t="shared" si="85" ref="S64:U74">T64-R64</f>
        <v>476</v>
      </c>
      <c r="T64" s="262">
        <v>1213</v>
      </c>
      <c r="U64" s="211">
        <f t="shared" si="85"/>
        <v>511</v>
      </c>
      <c r="V64" s="262">
        <v>1724</v>
      </c>
      <c r="W64" s="211">
        <f aca="true" t="shared" si="86" ref="W64:W74">X64-V64</f>
        <v>844</v>
      </c>
      <c r="X64" s="262">
        <v>2568</v>
      </c>
      <c r="Y64" s="261">
        <f aca="true" t="shared" si="87" ref="Y64:Y74">AA64-Z64</f>
        <v>516</v>
      </c>
      <c r="Z64" s="261">
        <f>'Quarterly Results_PROFORMA'!Z64</f>
        <v>405</v>
      </c>
      <c r="AA64" s="263">
        <v>921</v>
      </c>
      <c r="AB64" s="261">
        <f>'Quarterly Results_PROFORMA'!AB64</f>
        <v>292</v>
      </c>
      <c r="AC64" s="261">
        <f aca="true" t="shared" si="88" ref="AC64:AC74">AA64+AB64</f>
        <v>1213</v>
      </c>
      <c r="AD64" s="261">
        <f aca="true" t="shared" si="89" ref="AD64:AD74">AE64-AC64</f>
        <v>855</v>
      </c>
      <c r="AE64" s="263">
        <v>2068</v>
      </c>
      <c r="AF64" s="211">
        <f>'Quarterly Results_PROFORMA'!AF64</f>
        <v>705</v>
      </c>
      <c r="AG64" s="211"/>
      <c r="AH64" s="211"/>
      <c r="AI64" s="211"/>
      <c r="AJ64" s="211"/>
      <c r="AK64" s="211"/>
      <c r="AL64" s="211"/>
    </row>
    <row r="65" spans="3:38" ht="15">
      <c r="C65" s="58" t="s">
        <v>26</v>
      </c>
      <c r="D65" s="260"/>
      <c r="E65" s="260"/>
      <c r="F65" s="260"/>
      <c r="G65" s="260"/>
      <c r="H65" s="260"/>
      <c r="I65" s="260"/>
      <c r="J65" s="211">
        <f>'Quarterly Results_PROFORMA'!J65</f>
        <v>988</v>
      </c>
      <c r="K65" s="261">
        <f>'Quarterly Results_PROFORMA'!K65</f>
        <v>394</v>
      </c>
      <c r="L65" s="261">
        <f>'Quarterly Results_PROFORMA'!L65</f>
        <v>407</v>
      </c>
      <c r="M65" s="261">
        <f>'Quarterly Results_PROFORMA'!M65</f>
        <v>801</v>
      </c>
      <c r="N65" s="261">
        <f>'Quarterly Results_PROFORMA'!N65</f>
        <v>71</v>
      </c>
      <c r="O65" s="261">
        <f>'Quarterly Results_PROFORMA'!O65</f>
        <v>872</v>
      </c>
      <c r="P65" s="261">
        <f>'Quarterly Results_PROFORMA'!P65</f>
        <v>850</v>
      </c>
      <c r="Q65" s="261">
        <f>'Quarterly Results_PROFORMA'!Q65</f>
        <v>1722</v>
      </c>
      <c r="R65" s="262">
        <v>12</v>
      </c>
      <c r="S65" s="211">
        <f t="shared" si="85"/>
        <v>788</v>
      </c>
      <c r="T65" s="262">
        <v>800</v>
      </c>
      <c r="U65" s="211">
        <f t="shared" si="85"/>
        <v>267</v>
      </c>
      <c r="V65" s="262">
        <v>1067</v>
      </c>
      <c r="W65" s="211">
        <f t="shared" si="86"/>
        <v>746</v>
      </c>
      <c r="X65" s="262">
        <v>1813</v>
      </c>
      <c r="Y65" s="261">
        <f t="shared" si="87"/>
        <v>163</v>
      </c>
      <c r="Z65" s="261">
        <f>'Quarterly Results_PROFORMA'!Z65</f>
        <v>709</v>
      </c>
      <c r="AA65" s="263">
        <v>872</v>
      </c>
      <c r="AB65" s="261">
        <f>'Quarterly Results_PROFORMA'!AB65</f>
        <v>572</v>
      </c>
      <c r="AC65" s="261">
        <f t="shared" si="88"/>
        <v>1444</v>
      </c>
      <c r="AD65" s="261">
        <f t="shared" si="89"/>
        <v>912</v>
      </c>
      <c r="AE65" s="263">
        <v>2356</v>
      </c>
      <c r="AF65" s="211">
        <f>'Quarterly Results_PROFORMA'!AF65</f>
        <v>812</v>
      </c>
      <c r="AG65" s="211"/>
      <c r="AH65" s="211"/>
      <c r="AI65" s="211"/>
      <c r="AJ65" s="211"/>
      <c r="AK65" s="211"/>
      <c r="AL65" s="211"/>
    </row>
    <row r="66" spans="3:38" ht="15">
      <c r="C66" s="58" t="s">
        <v>289</v>
      </c>
      <c r="D66" s="260"/>
      <c r="E66" s="260"/>
      <c r="F66" s="260"/>
      <c r="G66" s="260"/>
      <c r="H66" s="260"/>
      <c r="I66" s="260"/>
      <c r="J66" s="211">
        <f>'Quarterly Results_PROFORMA'!J66</f>
        <v>1325</v>
      </c>
      <c r="K66" s="261">
        <f>'Quarterly Results_PROFORMA'!K66</f>
        <v>44</v>
      </c>
      <c r="L66" s="261">
        <f>'Quarterly Results_PROFORMA'!L66</f>
        <v>33</v>
      </c>
      <c r="M66" s="261">
        <f>'Quarterly Results_PROFORMA'!M66</f>
        <v>77</v>
      </c>
      <c r="N66" s="261">
        <f>'Quarterly Results_PROFORMA'!N66</f>
        <v>-46</v>
      </c>
      <c r="O66" s="261">
        <f>'Quarterly Results_PROFORMA'!O66</f>
        <v>31</v>
      </c>
      <c r="P66" s="261">
        <f>'Quarterly Results_PROFORMA'!P66</f>
        <v>1161</v>
      </c>
      <c r="Q66" s="261">
        <f>'Quarterly Results_PROFORMA'!Q66</f>
        <v>1192</v>
      </c>
      <c r="R66" s="262">
        <v>56</v>
      </c>
      <c r="S66" s="211">
        <f t="shared" si="85"/>
        <v>54</v>
      </c>
      <c r="T66" s="262">
        <v>110</v>
      </c>
      <c r="U66" s="211">
        <f t="shared" si="85"/>
        <v>75</v>
      </c>
      <c r="V66" s="262">
        <v>185</v>
      </c>
      <c r="W66" s="211">
        <f t="shared" si="86"/>
        <v>867</v>
      </c>
      <c r="X66" s="262">
        <v>1052</v>
      </c>
      <c r="Y66" s="261">
        <f t="shared" si="87"/>
        <v>-62</v>
      </c>
      <c r="Z66" s="261">
        <f>'Quarterly Results_PROFORMA'!Z66</f>
        <v>-244</v>
      </c>
      <c r="AA66" s="263">
        <v>-306</v>
      </c>
      <c r="AB66" s="261">
        <f>'Quarterly Results_PROFORMA'!AB66</f>
        <v>365</v>
      </c>
      <c r="AC66" s="261">
        <f t="shared" si="88"/>
        <v>59</v>
      </c>
      <c r="AD66" s="261">
        <f t="shared" si="89"/>
        <v>1880</v>
      </c>
      <c r="AE66" s="263">
        <v>1939</v>
      </c>
      <c r="AF66" s="211">
        <f>'Quarterly Results_PROFORMA'!AF66</f>
        <v>335</v>
      </c>
      <c r="AG66" s="211"/>
      <c r="AH66" s="211"/>
      <c r="AI66" s="211"/>
      <c r="AJ66" s="211"/>
      <c r="AK66" s="211"/>
      <c r="AL66" s="211"/>
    </row>
    <row r="67" spans="3:38" ht="15">
      <c r="C67" s="58" t="s">
        <v>27</v>
      </c>
      <c r="D67" s="260"/>
      <c r="E67" s="260"/>
      <c r="F67" s="260"/>
      <c r="G67" s="260"/>
      <c r="H67" s="260"/>
      <c r="I67" s="260"/>
      <c r="J67" s="211">
        <f>'Quarterly Results_PROFORMA'!J67</f>
        <v>173</v>
      </c>
      <c r="K67" s="261">
        <f>'Quarterly Results_PROFORMA'!K67</f>
        <v>-20</v>
      </c>
      <c r="L67" s="261">
        <f>'Quarterly Results_PROFORMA'!L67</f>
        <v>44</v>
      </c>
      <c r="M67" s="261">
        <f>'Quarterly Results_PROFORMA'!M67</f>
        <v>24</v>
      </c>
      <c r="N67" s="261">
        <f>'Quarterly Results_PROFORMA'!N67</f>
        <v>84</v>
      </c>
      <c r="O67" s="261">
        <f>'Quarterly Results_PROFORMA'!O67</f>
        <v>108</v>
      </c>
      <c r="P67" s="261">
        <f>'Quarterly Results_PROFORMA'!P67</f>
        <v>352</v>
      </c>
      <c r="Q67" s="261">
        <f>'Quarterly Results_PROFORMA'!Q67</f>
        <v>460</v>
      </c>
      <c r="R67" s="262">
        <v>10</v>
      </c>
      <c r="S67" s="211">
        <f t="shared" si="85"/>
        <v>-409</v>
      </c>
      <c r="T67" s="262">
        <v>-399</v>
      </c>
      <c r="U67" s="211">
        <f t="shared" si="85"/>
        <v>434</v>
      </c>
      <c r="V67" s="262">
        <v>35</v>
      </c>
      <c r="W67" s="211">
        <f t="shared" si="86"/>
        <v>247</v>
      </c>
      <c r="X67" s="262">
        <v>282</v>
      </c>
      <c r="Y67" s="261">
        <f t="shared" si="87"/>
        <v>71</v>
      </c>
      <c r="Z67" s="261">
        <f>'Quarterly Results_PROFORMA'!Z67</f>
        <v>82</v>
      </c>
      <c r="AA67" s="263">
        <v>153</v>
      </c>
      <c r="AB67" s="261">
        <f>'Quarterly Results_PROFORMA'!AB67</f>
        <v>151</v>
      </c>
      <c r="AC67" s="261">
        <f t="shared" si="88"/>
        <v>304</v>
      </c>
      <c r="AD67" s="261">
        <f t="shared" si="89"/>
        <v>149</v>
      </c>
      <c r="AE67" s="263">
        <v>453</v>
      </c>
      <c r="AF67" s="211">
        <f>'Quarterly Results_PROFORMA'!AF67</f>
        <v>128</v>
      </c>
      <c r="AG67" s="211"/>
      <c r="AH67" s="211"/>
      <c r="AI67" s="211"/>
      <c r="AJ67" s="211"/>
      <c r="AK67" s="211"/>
      <c r="AL67" s="211"/>
    </row>
    <row r="68" spans="3:38" ht="15">
      <c r="C68" s="58" t="s">
        <v>28</v>
      </c>
      <c r="D68" s="260"/>
      <c r="E68" s="260"/>
      <c r="F68" s="260"/>
      <c r="G68" s="260"/>
      <c r="H68" s="260"/>
      <c r="I68" s="260"/>
      <c r="J68" s="211">
        <f>'Quarterly Results_PROFORMA'!J68</f>
        <v>57</v>
      </c>
      <c r="K68" s="261">
        <f>'Quarterly Results_PROFORMA'!K68</f>
        <v>12</v>
      </c>
      <c r="L68" s="261">
        <f>'Quarterly Results_PROFORMA'!L68</f>
        <v>9</v>
      </c>
      <c r="M68" s="261">
        <f>'Quarterly Results_PROFORMA'!M68</f>
        <v>21</v>
      </c>
      <c r="N68" s="261">
        <f>'Quarterly Results_PROFORMA'!N68</f>
        <v>26</v>
      </c>
      <c r="O68" s="261">
        <f>'Quarterly Results_PROFORMA'!O68</f>
        <v>47</v>
      </c>
      <c r="P68" s="261">
        <f>'Quarterly Results_PROFORMA'!P68</f>
        <v>8</v>
      </c>
      <c r="Q68" s="261">
        <f>'Quarterly Results_PROFORMA'!Q68</f>
        <v>55</v>
      </c>
      <c r="R68" s="262">
        <v>3</v>
      </c>
      <c r="S68" s="211">
        <f t="shared" si="85"/>
        <v>14</v>
      </c>
      <c r="T68" s="262">
        <v>17</v>
      </c>
      <c r="U68" s="211">
        <f t="shared" si="85"/>
        <v>13</v>
      </c>
      <c r="V68" s="262">
        <v>30</v>
      </c>
      <c r="W68" s="211">
        <f t="shared" si="86"/>
        <v>14</v>
      </c>
      <c r="X68" s="262">
        <v>44</v>
      </c>
      <c r="Y68" s="261">
        <f t="shared" si="87"/>
        <v>0</v>
      </c>
      <c r="Z68" s="261">
        <f>'Quarterly Results_PROFORMA'!Z68</f>
        <v>0</v>
      </c>
      <c r="AA68" s="263">
        <v>0</v>
      </c>
      <c r="AB68" s="261">
        <f>'Quarterly Results_PROFORMA'!AB68</f>
        <v>0</v>
      </c>
      <c r="AC68" s="261">
        <f t="shared" si="88"/>
        <v>0</v>
      </c>
      <c r="AD68" s="261">
        <f t="shared" si="89"/>
        <v>0</v>
      </c>
      <c r="AE68" s="263">
        <v>0</v>
      </c>
      <c r="AF68" s="211">
        <f>'Quarterly Results_PROFORMA'!AF68</f>
        <v>0</v>
      </c>
      <c r="AG68" s="211"/>
      <c r="AH68" s="211"/>
      <c r="AI68" s="211"/>
      <c r="AJ68" s="211"/>
      <c r="AK68" s="211"/>
      <c r="AL68" s="211"/>
    </row>
    <row r="69" spans="3:38" ht="15">
      <c r="C69" s="58" t="s">
        <v>29</v>
      </c>
      <c r="D69" s="260"/>
      <c r="E69" s="260"/>
      <c r="F69" s="260"/>
      <c r="G69" s="260"/>
      <c r="H69" s="260"/>
      <c r="I69" s="260"/>
      <c r="J69" s="211">
        <f>'Quarterly Results_PROFORMA'!J69</f>
        <v>18</v>
      </c>
      <c r="K69" s="261">
        <f>'Quarterly Results_PROFORMA'!K69</f>
        <v>10</v>
      </c>
      <c r="L69" s="261">
        <f>'Quarterly Results_PROFORMA'!L69</f>
        <v>8</v>
      </c>
      <c r="M69" s="261">
        <f>'Quarterly Results_PROFORMA'!M69</f>
        <v>18</v>
      </c>
      <c r="N69" s="261">
        <f>'Quarterly Results_PROFORMA'!N69</f>
        <v>12</v>
      </c>
      <c r="O69" s="261">
        <f>'Quarterly Results_PROFORMA'!O69</f>
        <v>30</v>
      </c>
      <c r="P69" s="261">
        <f>'Quarterly Results_PROFORMA'!P69</f>
        <v>4</v>
      </c>
      <c r="Q69" s="261">
        <f>'Quarterly Results_PROFORMA'!Q69</f>
        <v>34</v>
      </c>
      <c r="R69" s="262">
        <v>0</v>
      </c>
      <c r="S69" s="211">
        <f t="shared" si="85"/>
        <v>53</v>
      </c>
      <c r="T69" s="262">
        <v>53</v>
      </c>
      <c r="U69" s="211">
        <f t="shared" si="85"/>
        <v>28</v>
      </c>
      <c r="V69" s="262">
        <v>81</v>
      </c>
      <c r="W69" s="211">
        <f t="shared" si="86"/>
        <v>0</v>
      </c>
      <c r="X69" s="262">
        <v>81</v>
      </c>
      <c r="Y69" s="261">
        <f t="shared" si="87"/>
        <v>0</v>
      </c>
      <c r="Z69" s="261">
        <f>'Quarterly Results_PROFORMA'!Z69</f>
        <v>0</v>
      </c>
      <c r="AA69" s="263">
        <v>0</v>
      </c>
      <c r="AB69" s="261">
        <f>'Quarterly Results_PROFORMA'!AB69</f>
        <v>0</v>
      </c>
      <c r="AC69" s="261">
        <f t="shared" si="88"/>
        <v>0</v>
      </c>
      <c r="AD69" s="261">
        <f t="shared" si="89"/>
        <v>0</v>
      </c>
      <c r="AE69" s="263">
        <v>0</v>
      </c>
      <c r="AF69" s="211">
        <f>'Quarterly Results_PROFORMA'!AF69</f>
        <v>0</v>
      </c>
      <c r="AG69" s="211"/>
      <c r="AH69" s="211"/>
      <c r="AI69" s="211"/>
      <c r="AJ69" s="211"/>
      <c r="AK69" s="211"/>
      <c r="AL69" s="211"/>
    </row>
    <row r="70" spans="3:38" ht="15">
      <c r="C70" s="58" t="s">
        <v>290</v>
      </c>
      <c r="D70" s="260"/>
      <c r="E70" s="260"/>
      <c r="F70" s="260"/>
      <c r="G70" s="260"/>
      <c r="H70" s="260"/>
      <c r="I70" s="260"/>
      <c r="J70" s="211">
        <f>'Quarterly Results_PROFORMA'!J70</f>
        <v>-382</v>
      </c>
      <c r="K70" s="261">
        <f>'Quarterly Results_PROFORMA'!K70</f>
        <v>-27</v>
      </c>
      <c r="L70" s="261">
        <f>'Quarterly Results_PROFORMA'!L70</f>
        <v>-360</v>
      </c>
      <c r="M70" s="261">
        <f>'Quarterly Results_PROFORMA'!M70</f>
        <v>-387</v>
      </c>
      <c r="N70" s="261">
        <f>'Quarterly Results_PROFORMA'!N70</f>
        <v>6</v>
      </c>
      <c r="O70" s="261">
        <f>'Quarterly Results_PROFORMA'!O70</f>
        <v>-381</v>
      </c>
      <c r="P70" s="261">
        <f>'Quarterly Results_PROFORMA'!P70</f>
        <v>-10</v>
      </c>
      <c r="Q70" s="261">
        <f>'Quarterly Results_PROFORMA'!Q70</f>
        <v>-391</v>
      </c>
      <c r="R70" s="262">
        <v>0</v>
      </c>
      <c r="S70" s="211">
        <f t="shared" si="85"/>
        <v>0</v>
      </c>
      <c r="T70" s="262">
        <v>0</v>
      </c>
      <c r="U70" s="211">
        <f t="shared" si="85"/>
        <v>0</v>
      </c>
      <c r="V70" s="262">
        <v>0</v>
      </c>
      <c r="W70" s="211">
        <f t="shared" si="86"/>
        <v>0</v>
      </c>
      <c r="X70" s="262">
        <v>0</v>
      </c>
      <c r="Y70" s="261">
        <f t="shared" si="87"/>
        <v>0</v>
      </c>
      <c r="Z70" s="261">
        <f>'Quarterly Results_PROFORMA'!Z70</f>
        <v>0</v>
      </c>
      <c r="AA70" s="263">
        <v>0</v>
      </c>
      <c r="AB70" s="261">
        <f>'Quarterly Results_PROFORMA'!AB70</f>
        <v>0</v>
      </c>
      <c r="AC70" s="261">
        <f t="shared" si="88"/>
        <v>0</v>
      </c>
      <c r="AD70" s="261">
        <f t="shared" si="89"/>
        <v>-552</v>
      </c>
      <c r="AE70" s="263">
        <v>-552</v>
      </c>
      <c r="AF70" s="211">
        <f>'Quarterly Results_PROFORMA'!AF70</f>
        <v>0</v>
      </c>
      <c r="AG70" s="211"/>
      <c r="AH70" s="211"/>
      <c r="AI70" s="211"/>
      <c r="AJ70" s="211"/>
      <c r="AK70" s="211"/>
      <c r="AL70" s="211"/>
    </row>
    <row r="71" spans="3:38" ht="15">
      <c r="C71" s="58" t="s">
        <v>69</v>
      </c>
      <c r="D71" s="260"/>
      <c r="E71" s="260"/>
      <c r="F71" s="260"/>
      <c r="G71" s="260"/>
      <c r="H71" s="260"/>
      <c r="I71" s="260"/>
      <c r="J71" s="211">
        <f>'Quarterly Results_PROFORMA'!J71</f>
        <v>0</v>
      </c>
      <c r="K71" s="261">
        <f>'Quarterly Results_PROFORMA'!K71</f>
        <v>0</v>
      </c>
      <c r="L71" s="261">
        <f>'Quarterly Results_PROFORMA'!L71</f>
        <v>0</v>
      </c>
      <c r="M71" s="261">
        <f>'Quarterly Results_PROFORMA'!M71</f>
        <v>0</v>
      </c>
      <c r="N71" s="261">
        <f>'Quarterly Results_PROFORMA'!N71</f>
        <v>0</v>
      </c>
      <c r="O71" s="261">
        <f>'Quarterly Results_PROFORMA'!O71</f>
        <v>0</v>
      </c>
      <c r="P71" s="261">
        <f>'Quarterly Results_PROFORMA'!P71</f>
        <v>0</v>
      </c>
      <c r="Q71" s="261">
        <f>'Quarterly Results_PROFORMA'!Q71</f>
        <v>0</v>
      </c>
      <c r="R71" s="262">
        <v>0</v>
      </c>
      <c r="S71" s="211">
        <f t="shared" si="85"/>
        <v>0</v>
      </c>
      <c r="T71" s="262">
        <v>0</v>
      </c>
      <c r="U71" s="211">
        <f t="shared" si="85"/>
        <v>0</v>
      </c>
      <c r="V71" s="262">
        <v>0</v>
      </c>
      <c r="W71" s="211">
        <f t="shared" si="86"/>
        <v>0</v>
      </c>
      <c r="X71" s="262">
        <v>0</v>
      </c>
      <c r="Y71" s="261">
        <f t="shared" si="87"/>
        <v>-78</v>
      </c>
      <c r="Z71" s="261">
        <f>'Quarterly Results_PROFORMA'!Z71</f>
        <v>68</v>
      </c>
      <c r="AA71" s="263">
        <v>-10</v>
      </c>
      <c r="AB71" s="261">
        <f>'Quarterly Results_PROFORMA'!AB71</f>
        <v>-100</v>
      </c>
      <c r="AC71" s="261">
        <f t="shared" si="88"/>
        <v>-110</v>
      </c>
      <c r="AD71" s="261">
        <f t="shared" si="89"/>
        <v>101</v>
      </c>
      <c r="AE71" s="263">
        <v>-9</v>
      </c>
      <c r="AF71" s="211">
        <f>'Quarterly Results_PROFORMA'!AF71</f>
        <v>-10</v>
      </c>
      <c r="AG71" s="211"/>
      <c r="AH71" s="211"/>
      <c r="AI71" s="211"/>
      <c r="AJ71" s="211"/>
      <c r="AK71" s="211"/>
      <c r="AL71" s="211"/>
    </row>
    <row r="72" spans="3:38" ht="15">
      <c r="C72" s="58" t="s">
        <v>129</v>
      </c>
      <c r="D72" s="260"/>
      <c r="E72" s="260"/>
      <c r="F72" s="260"/>
      <c r="G72" s="260"/>
      <c r="H72" s="260"/>
      <c r="I72" s="260"/>
      <c r="J72" s="211">
        <f>'Quarterly Results_PROFORMA'!J72</f>
        <v>0</v>
      </c>
      <c r="K72" s="261">
        <f>'Quarterly Results_PROFORMA'!K72</f>
        <v>0</v>
      </c>
      <c r="L72" s="261">
        <f>'Quarterly Results_PROFORMA'!L72</f>
        <v>0</v>
      </c>
      <c r="M72" s="261">
        <f>'Quarterly Results_PROFORMA'!M72</f>
        <v>0</v>
      </c>
      <c r="N72" s="261">
        <f>'Quarterly Results_PROFORMA'!N72</f>
        <v>0</v>
      </c>
      <c r="O72" s="261">
        <f>'Quarterly Results_PROFORMA'!O72</f>
        <v>0</v>
      </c>
      <c r="P72" s="261">
        <f>'Quarterly Results_PROFORMA'!P72</f>
        <v>0</v>
      </c>
      <c r="Q72" s="261">
        <f>'Quarterly Results_PROFORMA'!Q72</f>
        <v>0</v>
      </c>
      <c r="R72" s="262">
        <v>0</v>
      </c>
      <c r="S72" s="211">
        <f t="shared" si="85"/>
        <v>0</v>
      </c>
      <c r="T72" s="262">
        <v>0</v>
      </c>
      <c r="U72" s="211">
        <f t="shared" si="85"/>
        <v>0</v>
      </c>
      <c r="V72" s="262">
        <v>0</v>
      </c>
      <c r="W72" s="211">
        <f t="shared" si="86"/>
        <v>0</v>
      </c>
      <c r="X72" s="262">
        <v>0</v>
      </c>
      <c r="Y72" s="261">
        <f t="shared" si="87"/>
        <v>0</v>
      </c>
      <c r="Z72" s="261">
        <f>'Quarterly Results_PROFORMA'!Z72</f>
        <v>0</v>
      </c>
      <c r="AA72" s="263">
        <v>0</v>
      </c>
      <c r="AB72" s="261">
        <f>'Quarterly Results_PROFORMA'!AB72</f>
        <v>0</v>
      </c>
      <c r="AC72" s="261">
        <f t="shared" si="88"/>
        <v>0</v>
      </c>
      <c r="AD72" s="261">
        <f t="shared" si="89"/>
        <v>0</v>
      </c>
      <c r="AE72" s="263">
        <v>0</v>
      </c>
      <c r="AF72" s="211">
        <f>'Quarterly Results_PROFORMA'!AF72</f>
        <v>-37</v>
      </c>
      <c r="AG72" s="211"/>
      <c r="AH72" s="211"/>
      <c r="AI72" s="211"/>
      <c r="AJ72" s="211"/>
      <c r="AK72" s="211"/>
      <c r="AL72" s="211"/>
    </row>
    <row r="73" spans="3:38" ht="15">
      <c r="C73" s="58" t="s">
        <v>170</v>
      </c>
      <c r="D73" s="260"/>
      <c r="E73" s="260"/>
      <c r="F73" s="260"/>
      <c r="G73" s="260"/>
      <c r="H73" s="260"/>
      <c r="I73" s="260"/>
      <c r="J73" s="211">
        <f>'Quarterly Results_PROFORMA'!J73</f>
        <v>0</v>
      </c>
      <c r="K73" s="261">
        <f>'Quarterly Results_PROFORMA'!K73</f>
        <v>0</v>
      </c>
      <c r="L73" s="261">
        <f>'Quarterly Results_PROFORMA'!L73</f>
        <v>0</v>
      </c>
      <c r="M73" s="261">
        <f>'Quarterly Results_PROFORMA'!M73</f>
        <v>0</v>
      </c>
      <c r="N73" s="261">
        <f>'Quarterly Results_PROFORMA'!N73</f>
        <v>0</v>
      </c>
      <c r="O73" s="261">
        <f>'Quarterly Results_PROFORMA'!O73</f>
        <v>0</v>
      </c>
      <c r="P73" s="261">
        <f>'Quarterly Results_PROFORMA'!P73</f>
        <v>0</v>
      </c>
      <c r="Q73" s="261">
        <f>'Quarterly Results_PROFORMA'!Q73</f>
        <v>0</v>
      </c>
      <c r="R73" s="262">
        <v>0</v>
      </c>
      <c r="S73" s="211">
        <f t="shared" si="85"/>
        <v>0</v>
      </c>
      <c r="T73" s="262">
        <v>0</v>
      </c>
      <c r="U73" s="211">
        <f t="shared" si="85"/>
        <v>0</v>
      </c>
      <c r="V73" s="262">
        <v>0</v>
      </c>
      <c r="W73" s="211">
        <f t="shared" si="86"/>
        <v>0</v>
      </c>
      <c r="X73" s="262">
        <v>0</v>
      </c>
      <c r="Y73" s="263">
        <f>'Quarterly Results_PROFORMA'!Y73+600</f>
        <v>-147</v>
      </c>
      <c r="Z73" s="261">
        <f>'Quarterly Results_PROFORMA'!Z73</f>
        <v>-1271</v>
      </c>
      <c r="AA73" s="263">
        <v>-1144</v>
      </c>
      <c r="AB73" s="261">
        <f>'Quarterly Results_PROFORMA'!AB73</f>
        <v>-701</v>
      </c>
      <c r="AC73" s="261">
        <f t="shared" si="88"/>
        <v>-1845</v>
      </c>
      <c r="AD73" s="261">
        <f t="shared" si="89"/>
        <v>2746</v>
      </c>
      <c r="AE73" s="263">
        <v>901</v>
      </c>
      <c r="AF73" s="211">
        <f>'Quarterly Results_PROFORMA'!AF73</f>
        <v>561</v>
      </c>
      <c r="AG73" s="211"/>
      <c r="AH73" s="211"/>
      <c r="AI73" s="211"/>
      <c r="AJ73" s="211"/>
      <c r="AK73" s="211"/>
      <c r="AL73" s="211"/>
    </row>
    <row r="74" spans="3:38" ht="15">
      <c r="C74" s="58" t="s">
        <v>71</v>
      </c>
      <c r="D74" s="260"/>
      <c r="E74" s="260"/>
      <c r="F74" s="260"/>
      <c r="G74" s="260"/>
      <c r="H74" s="260"/>
      <c r="I74" s="260"/>
      <c r="J74" s="211">
        <f>'Quarterly Results_PROFORMA'!J74</f>
        <v>0</v>
      </c>
      <c r="K74" s="261">
        <f>'Quarterly Results_PROFORMA'!K74</f>
        <v>0</v>
      </c>
      <c r="L74" s="261">
        <f>'Quarterly Results_PROFORMA'!L74</f>
        <v>0</v>
      </c>
      <c r="M74" s="261">
        <f>'Quarterly Results_PROFORMA'!M74</f>
        <v>0</v>
      </c>
      <c r="N74" s="261">
        <f>'Quarterly Results_PROFORMA'!N74</f>
        <v>0</v>
      </c>
      <c r="O74" s="261">
        <f>'Quarterly Results_PROFORMA'!O74</f>
        <v>0</v>
      </c>
      <c r="P74" s="261">
        <f>'Quarterly Results_PROFORMA'!P74</f>
        <v>0</v>
      </c>
      <c r="Q74" s="261">
        <f>'Quarterly Results_PROFORMA'!Q74</f>
        <v>0</v>
      </c>
      <c r="R74" s="262">
        <v>0</v>
      </c>
      <c r="S74" s="211">
        <f t="shared" si="85"/>
        <v>0</v>
      </c>
      <c r="T74" s="262">
        <v>0</v>
      </c>
      <c r="U74" s="211">
        <f t="shared" si="85"/>
        <v>0</v>
      </c>
      <c r="V74" s="262">
        <v>0</v>
      </c>
      <c r="W74" s="211">
        <f t="shared" si="86"/>
        <v>0</v>
      </c>
      <c r="X74" s="262">
        <v>0</v>
      </c>
      <c r="Y74" s="261">
        <f t="shared" si="87"/>
        <v>0</v>
      </c>
      <c r="Z74" s="261">
        <f>'Quarterly Results_PROFORMA'!Z74</f>
        <v>-1107</v>
      </c>
      <c r="AA74" s="263">
        <v>-1107</v>
      </c>
      <c r="AB74" s="261">
        <f>'Quarterly Results_PROFORMA'!AB74</f>
        <v>-396</v>
      </c>
      <c r="AC74" s="261">
        <f t="shared" si="88"/>
        <v>-1503</v>
      </c>
      <c r="AD74" s="261">
        <f t="shared" si="89"/>
        <v>8</v>
      </c>
      <c r="AE74" s="263">
        <v>-1495</v>
      </c>
      <c r="AF74" s="211">
        <f>'Quarterly Results_PROFORMA'!AF74</f>
        <v>0</v>
      </c>
      <c r="AG74" s="211"/>
      <c r="AH74" s="211"/>
      <c r="AI74" s="211"/>
      <c r="AJ74" s="211"/>
      <c r="AK74" s="211"/>
      <c r="AL74" s="211"/>
    </row>
    <row r="75" spans="3:38" ht="15">
      <c r="C75" s="60" t="s">
        <v>22</v>
      </c>
      <c r="D75" s="239"/>
      <c r="E75" s="239"/>
      <c r="F75" s="239"/>
      <c r="G75" s="239"/>
      <c r="H75" s="239"/>
      <c r="I75" s="239"/>
      <c r="J75" s="212">
        <f>SUM(J63:J74)</f>
        <v>5882</v>
      </c>
      <c r="K75" s="264">
        <f>SUM(K63:K74)</f>
        <v>1143</v>
      </c>
      <c r="L75" s="264">
        <f aca="true" t="shared" si="90" ref="L75:Q75">SUM(L63:L74)</f>
        <v>2478</v>
      </c>
      <c r="M75" s="264">
        <f t="shared" si="90"/>
        <v>3621</v>
      </c>
      <c r="N75" s="264">
        <f t="shared" si="90"/>
        <v>90</v>
      </c>
      <c r="O75" s="264">
        <f t="shared" si="90"/>
        <v>3711</v>
      </c>
      <c r="P75" s="264">
        <f t="shared" si="90"/>
        <v>4336</v>
      </c>
      <c r="Q75" s="264">
        <f t="shared" si="90"/>
        <v>8047</v>
      </c>
      <c r="R75" s="212">
        <f>SUM(R63:R74)</f>
        <v>-7507</v>
      </c>
      <c r="S75" s="212">
        <f aca="true" t="shared" si="91" ref="S75:AF75">SUM(S63:S74)</f>
        <v>-6626</v>
      </c>
      <c r="T75" s="212">
        <f t="shared" si="91"/>
        <v>-14133</v>
      </c>
      <c r="U75" s="212">
        <f t="shared" si="91"/>
        <v>-1480</v>
      </c>
      <c r="V75" s="212">
        <f t="shared" si="91"/>
        <v>-15613</v>
      </c>
      <c r="W75" s="212">
        <f t="shared" si="91"/>
        <v>17657</v>
      </c>
      <c r="X75" s="212">
        <f t="shared" si="91"/>
        <v>2044</v>
      </c>
      <c r="Y75" s="264">
        <f>SUM(Y63:Y74)</f>
        <v>-12314</v>
      </c>
      <c r="Z75" s="264">
        <f>SUM(Z63:Z74)</f>
        <v>-14826</v>
      </c>
      <c r="AA75" s="264">
        <f>SUM(AA63:AA74)</f>
        <v>-26866</v>
      </c>
      <c r="AB75" s="264">
        <f t="shared" si="91"/>
        <v>14040</v>
      </c>
      <c r="AC75" s="264">
        <f>SUM(AC63:AC74)</f>
        <v>-12826</v>
      </c>
      <c r="AD75" s="264">
        <f t="shared" si="91"/>
        <v>18544</v>
      </c>
      <c r="AE75" s="264">
        <f t="shared" si="91"/>
        <v>5718</v>
      </c>
      <c r="AF75" s="212">
        <f t="shared" si="91"/>
        <v>-13186</v>
      </c>
      <c r="AG75" s="212"/>
      <c r="AH75" s="212"/>
      <c r="AI75" s="212"/>
      <c r="AJ75" s="212"/>
      <c r="AK75" s="212"/>
      <c r="AL75" s="212"/>
    </row>
    <row r="76" ht="15">
      <c r="Y76" s="265"/>
    </row>
    <row r="77" ht="15">
      <c r="C77" s="35" t="s">
        <v>84</v>
      </c>
    </row>
    <row r="78" spans="1:3" s="63" customFormat="1" ht="12">
      <c r="A78" s="46"/>
      <c r="B78" s="47"/>
      <c r="C78" s="35" t="s">
        <v>85</v>
      </c>
    </row>
    <row r="79" spans="1:3" s="63" customFormat="1" ht="12">
      <c r="A79" s="46"/>
      <c r="B79" s="47"/>
      <c r="C79" s="35" t="s">
        <v>86</v>
      </c>
    </row>
    <row r="80" spans="1:3" s="63" customFormat="1" ht="12">
      <c r="A80" s="46"/>
      <c r="B80" s="47"/>
      <c r="C80" s="36" t="s">
        <v>87</v>
      </c>
    </row>
    <row r="82" spans="1:10" s="229" customFormat="1" ht="5" customHeight="1">
      <c r="A82" s="225"/>
      <c r="B82" s="226"/>
      <c r="C82" s="323" t="s">
        <v>278</v>
      </c>
      <c r="D82" s="227"/>
      <c r="E82" s="228"/>
      <c r="F82" s="228"/>
      <c r="G82" s="228"/>
      <c r="H82" s="228"/>
      <c r="I82" s="228"/>
      <c r="J82" s="228"/>
    </row>
    <row r="83" spans="1:10" s="229" customFormat="1" ht="10" customHeight="1">
      <c r="A83" s="225"/>
      <c r="B83" s="226"/>
      <c r="C83" s="323"/>
      <c r="D83" s="227"/>
      <c r="E83" s="228"/>
      <c r="F83" s="228"/>
      <c r="G83" s="228"/>
      <c r="H83" s="228"/>
      <c r="I83" s="228"/>
      <c r="J83" s="228"/>
    </row>
    <row r="85" spans="1:38" s="50" customFormat="1" ht="20" customHeight="1" thickBot="1">
      <c r="A85" s="48"/>
      <c r="B85" s="49"/>
      <c r="C85" s="190" t="s">
        <v>63</v>
      </c>
      <c r="D85" s="317">
        <v>2018</v>
      </c>
      <c r="E85" s="318"/>
      <c r="F85" s="318"/>
      <c r="G85" s="318"/>
      <c r="H85" s="318"/>
      <c r="I85" s="318"/>
      <c r="J85" s="319"/>
      <c r="K85" s="320">
        <v>2019</v>
      </c>
      <c r="L85" s="321"/>
      <c r="M85" s="321"/>
      <c r="N85" s="321"/>
      <c r="O85" s="321"/>
      <c r="P85" s="321"/>
      <c r="Q85" s="322"/>
      <c r="R85" s="317">
        <v>2020</v>
      </c>
      <c r="S85" s="318"/>
      <c r="T85" s="318"/>
      <c r="U85" s="318"/>
      <c r="V85" s="318"/>
      <c r="W85" s="318"/>
      <c r="X85" s="319"/>
      <c r="Y85" s="320">
        <v>2021</v>
      </c>
      <c r="Z85" s="321"/>
      <c r="AA85" s="321"/>
      <c r="AB85" s="321"/>
      <c r="AC85" s="321"/>
      <c r="AD85" s="321"/>
      <c r="AE85" s="322"/>
      <c r="AF85" s="317">
        <v>2022</v>
      </c>
      <c r="AG85" s="318"/>
      <c r="AH85" s="318"/>
      <c r="AI85" s="318"/>
      <c r="AJ85" s="318"/>
      <c r="AK85" s="318"/>
      <c r="AL85" s="319"/>
    </row>
    <row r="86" spans="1:38" s="53" customFormat="1" ht="15" customHeight="1" thickBot="1">
      <c r="A86" s="51"/>
      <c r="B86" s="52"/>
      <c r="C86" s="24" t="s">
        <v>151</v>
      </c>
      <c r="D86" s="17" t="s">
        <v>164</v>
      </c>
      <c r="E86" s="17" t="s">
        <v>165</v>
      </c>
      <c r="F86" s="17" t="s">
        <v>221</v>
      </c>
      <c r="G86" s="17" t="s">
        <v>166</v>
      </c>
      <c r="H86" s="17" t="s">
        <v>222</v>
      </c>
      <c r="I86" s="17" t="s">
        <v>167</v>
      </c>
      <c r="J86" s="17" t="s">
        <v>168</v>
      </c>
      <c r="K86" s="41" t="s">
        <v>164</v>
      </c>
      <c r="L86" s="41" t="s">
        <v>165</v>
      </c>
      <c r="M86" s="41" t="s">
        <v>221</v>
      </c>
      <c r="N86" s="41" t="s">
        <v>166</v>
      </c>
      <c r="O86" s="41" t="s">
        <v>222</v>
      </c>
      <c r="P86" s="41" t="s">
        <v>167</v>
      </c>
      <c r="Q86" s="41" t="s">
        <v>168</v>
      </c>
      <c r="R86" s="17" t="s">
        <v>164</v>
      </c>
      <c r="S86" s="17" t="s">
        <v>165</v>
      </c>
      <c r="T86" s="17" t="s">
        <v>221</v>
      </c>
      <c r="U86" s="17" t="s">
        <v>166</v>
      </c>
      <c r="V86" s="17" t="s">
        <v>222</v>
      </c>
      <c r="W86" s="17" t="s">
        <v>167</v>
      </c>
      <c r="X86" s="17" t="s">
        <v>168</v>
      </c>
      <c r="Y86" s="41" t="s">
        <v>164</v>
      </c>
      <c r="Z86" s="41" t="s">
        <v>165</v>
      </c>
      <c r="AA86" s="41" t="s">
        <v>221</v>
      </c>
      <c r="AB86" s="41" t="s">
        <v>166</v>
      </c>
      <c r="AC86" s="41" t="s">
        <v>222</v>
      </c>
      <c r="AD86" s="41" t="s">
        <v>167</v>
      </c>
      <c r="AE86" s="41" t="s">
        <v>168</v>
      </c>
      <c r="AF86" s="17" t="s">
        <v>164</v>
      </c>
      <c r="AG86" s="17" t="s">
        <v>165</v>
      </c>
      <c r="AH86" s="17" t="s">
        <v>221</v>
      </c>
      <c r="AI86" s="17" t="s">
        <v>166</v>
      </c>
      <c r="AJ86" s="17" t="s">
        <v>222</v>
      </c>
      <c r="AK86" s="17" t="s">
        <v>167</v>
      </c>
      <c r="AL86" s="17" t="s">
        <v>168</v>
      </c>
    </row>
    <row r="87" spans="1:31" ht="5" customHeight="1">
      <c r="A87" s="47"/>
      <c r="B87" s="51"/>
      <c r="C87" s="54"/>
      <c r="D87" s="191"/>
      <c r="E87" s="191"/>
      <c r="F87" s="191"/>
      <c r="G87" s="192"/>
      <c r="H87" s="192"/>
      <c r="I87" s="192"/>
      <c r="J87" s="192"/>
      <c r="K87" s="55"/>
      <c r="L87" s="55"/>
      <c r="M87" s="55"/>
      <c r="N87" s="55"/>
      <c r="O87" s="55"/>
      <c r="P87" s="55"/>
      <c r="Q87" s="55"/>
      <c r="Y87" s="55"/>
      <c r="Z87" s="55"/>
      <c r="AA87" s="55"/>
      <c r="AB87" s="55"/>
      <c r="AC87" s="55"/>
      <c r="AD87" s="55"/>
      <c r="AE87" s="55"/>
    </row>
    <row r="88" spans="1:38" s="53" customFormat="1" ht="14.5" customHeight="1">
      <c r="A88" s="56"/>
      <c r="B88" s="57"/>
      <c r="C88" s="58" t="s">
        <v>128</v>
      </c>
      <c r="D88" s="67"/>
      <c r="E88" s="67"/>
      <c r="F88" s="67"/>
      <c r="G88" s="67"/>
      <c r="H88" s="67"/>
      <c r="I88" s="67"/>
      <c r="J88" s="59">
        <f>J122</f>
        <v>122.2</v>
      </c>
      <c r="K88" s="266">
        <f>K122</f>
        <v>30.200000000000003</v>
      </c>
      <c r="L88" s="266">
        <f>L122</f>
        <v>30.299999999999997</v>
      </c>
      <c r="M88" s="266">
        <f aca="true" t="shared" si="92" ref="M88:AF88">M122</f>
        <v>60.5</v>
      </c>
      <c r="N88" s="266">
        <f t="shared" si="92"/>
        <v>30.799999999999997</v>
      </c>
      <c r="O88" s="266">
        <f t="shared" si="92"/>
        <v>91.3</v>
      </c>
      <c r="P88" s="266">
        <f t="shared" si="92"/>
        <v>33.3</v>
      </c>
      <c r="Q88" s="266">
        <f t="shared" si="92"/>
        <v>124.6</v>
      </c>
      <c r="R88" s="59">
        <f t="shared" si="92"/>
        <v>32.300000000000004</v>
      </c>
      <c r="S88" s="59">
        <f t="shared" si="92"/>
        <v>31</v>
      </c>
      <c r="T88" s="59">
        <f t="shared" si="92"/>
        <v>63.3</v>
      </c>
      <c r="U88" s="59">
        <f t="shared" si="92"/>
        <v>30.7</v>
      </c>
      <c r="V88" s="59">
        <f t="shared" si="92"/>
        <v>94</v>
      </c>
      <c r="W88" s="59">
        <f t="shared" si="92"/>
        <v>31.700000000000003</v>
      </c>
      <c r="X88" s="59">
        <f t="shared" si="92"/>
        <v>125.7</v>
      </c>
      <c r="Y88" s="266">
        <f t="shared" si="92"/>
        <v>30.1</v>
      </c>
      <c r="Z88" s="266">
        <f t="shared" si="92"/>
        <v>34.5</v>
      </c>
      <c r="AA88" s="266">
        <f t="shared" si="92"/>
        <v>64.6</v>
      </c>
      <c r="AB88" s="266">
        <f t="shared" si="92"/>
        <v>31.199999999999996</v>
      </c>
      <c r="AC88" s="266">
        <f t="shared" si="92"/>
        <v>95.8</v>
      </c>
      <c r="AD88" s="266">
        <f t="shared" si="92"/>
        <v>36</v>
      </c>
      <c r="AE88" s="266">
        <f t="shared" si="92"/>
        <v>131.79999999999998</v>
      </c>
      <c r="AF88" s="59">
        <f t="shared" si="92"/>
        <v>33.2</v>
      </c>
      <c r="AG88" s="59"/>
      <c r="AH88" s="59"/>
      <c r="AI88" s="59"/>
      <c r="AJ88" s="59"/>
      <c r="AK88" s="59"/>
      <c r="AL88" s="59"/>
    </row>
    <row r="89" spans="1:38" s="53" customFormat="1" ht="14.5" customHeight="1">
      <c r="A89" s="56"/>
      <c r="B89" s="193"/>
      <c r="C89" s="58" t="s">
        <v>272</v>
      </c>
      <c r="D89" s="67"/>
      <c r="E89" s="67"/>
      <c r="F89" s="67"/>
      <c r="G89" s="67"/>
      <c r="H89" s="67"/>
      <c r="I89" s="67"/>
      <c r="J89" s="59">
        <f>J135</f>
        <v>82.1</v>
      </c>
      <c r="K89" s="266">
        <f>K135</f>
        <v>20.200000000000003</v>
      </c>
      <c r="L89" s="266">
        <f>L135</f>
        <v>21.1</v>
      </c>
      <c r="M89" s="266">
        <f aca="true" t="shared" si="93" ref="M89:AF89">M135</f>
        <v>41.3</v>
      </c>
      <c r="N89" s="266">
        <f t="shared" si="93"/>
        <v>20.700000000000003</v>
      </c>
      <c r="O89" s="266">
        <f t="shared" si="93"/>
        <v>62</v>
      </c>
      <c r="P89" s="266">
        <f t="shared" si="93"/>
        <v>20.599999999999994</v>
      </c>
      <c r="Q89" s="266">
        <f t="shared" si="93"/>
        <v>82.6</v>
      </c>
      <c r="R89" s="59">
        <f t="shared" si="93"/>
        <v>20.3</v>
      </c>
      <c r="S89" s="59">
        <f t="shared" si="93"/>
        <v>20.900000000000002</v>
      </c>
      <c r="T89" s="59">
        <f t="shared" si="93"/>
        <v>41.2</v>
      </c>
      <c r="U89" s="59">
        <f t="shared" si="93"/>
        <v>18.9</v>
      </c>
      <c r="V89" s="59">
        <f t="shared" si="93"/>
        <v>60.099999999999994</v>
      </c>
      <c r="W89" s="59">
        <f t="shared" si="93"/>
        <v>21.7</v>
      </c>
      <c r="X89" s="59">
        <f t="shared" si="93"/>
        <v>81.8</v>
      </c>
      <c r="Y89" s="266">
        <f t="shared" si="93"/>
        <v>19.1</v>
      </c>
      <c r="Z89" s="266">
        <f t="shared" si="93"/>
        <v>20.3</v>
      </c>
      <c r="AA89" s="266">
        <f t="shared" si="93"/>
        <v>39.4</v>
      </c>
      <c r="AB89" s="266">
        <f t="shared" si="93"/>
        <v>18</v>
      </c>
      <c r="AC89" s="266">
        <f t="shared" si="93"/>
        <v>57.4</v>
      </c>
      <c r="AD89" s="266">
        <f t="shared" si="93"/>
        <v>19.700000000000003</v>
      </c>
      <c r="AE89" s="266">
        <f t="shared" si="93"/>
        <v>77.1</v>
      </c>
      <c r="AF89" s="59">
        <f t="shared" si="93"/>
        <v>18.8</v>
      </c>
      <c r="AG89" s="59"/>
      <c r="AH89" s="59"/>
      <c r="AI89" s="59"/>
      <c r="AJ89" s="59"/>
      <c r="AK89" s="59"/>
      <c r="AL89" s="59"/>
    </row>
    <row r="90" spans="3:38" ht="15">
      <c r="C90" s="58" t="s">
        <v>0</v>
      </c>
      <c r="D90" s="67"/>
      <c r="E90" s="67"/>
      <c r="F90" s="67"/>
      <c r="G90" s="67"/>
      <c r="H90" s="67"/>
      <c r="I90" s="67"/>
      <c r="J90" s="59">
        <f>J149</f>
        <v>115.7</v>
      </c>
      <c r="K90" s="266">
        <f>K149</f>
        <v>28.5</v>
      </c>
      <c r="L90" s="266">
        <f>L149</f>
        <v>29.999999999999996</v>
      </c>
      <c r="M90" s="266">
        <f aca="true" t="shared" si="94" ref="M90:AF90">M149</f>
        <v>58.5</v>
      </c>
      <c r="N90" s="266">
        <f t="shared" si="94"/>
        <v>29.5</v>
      </c>
      <c r="O90" s="266">
        <f t="shared" si="94"/>
        <v>88</v>
      </c>
      <c r="P90" s="266">
        <f t="shared" si="94"/>
        <v>30.299999999999997</v>
      </c>
      <c r="Q90" s="266">
        <f t="shared" si="94"/>
        <v>118.29999999999998</v>
      </c>
      <c r="R90" s="59">
        <f t="shared" si="94"/>
        <v>25.1</v>
      </c>
      <c r="S90" s="59">
        <f t="shared" si="94"/>
        <v>19.599999999999998</v>
      </c>
      <c r="T90" s="59">
        <f t="shared" si="94"/>
        <v>44.7</v>
      </c>
      <c r="U90" s="59">
        <f t="shared" si="94"/>
        <v>23.200000000000003</v>
      </c>
      <c r="V90" s="59">
        <f t="shared" si="94"/>
        <v>67.9</v>
      </c>
      <c r="W90" s="59">
        <f t="shared" si="94"/>
        <v>26.799999999999997</v>
      </c>
      <c r="X90" s="59">
        <f t="shared" si="94"/>
        <v>94.7</v>
      </c>
      <c r="Y90" s="266">
        <f t="shared" si="94"/>
        <v>28.400000000000002</v>
      </c>
      <c r="Z90" s="266">
        <f t="shared" si="94"/>
        <v>32.3</v>
      </c>
      <c r="AA90" s="266">
        <f t="shared" si="94"/>
        <v>60.7</v>
      </c>
      <c r="AB90" s="266">
        <f t="shared" si="94"/>
        <v>27.2</v>
      </c>
      <c r="AC90" s="266">
        <f t="shared" si="94"/>
        <v>87.89999999999999</v>
      </c>
      <c r="AD90" s="266">
        <f t="shared" si="94"/>
        <v>36.1</v>
      </c>
      <c r="AE90" s="266">
        <f t="shared" si="94"/>
        <v>124</v>
      </c>
      <c r="AF90" s="59">
        <f t="shared" si="94"/>
        <v>33.5</v>
      </c>
      <c r="AG90" s="59"/>
      <c r="AH90" s="59"/>
      <c r="AI90" s="59"/>
      <c r="AJ90" s="59"/>
      <c r="AK90" s="59"/>
      <c r="AL90" s="59"/>
    </row>
    <row r="91" spans="3:38" ht="15">
      <c r="C91" s="58" t="s">
        <v>119</v>
      </c>
      <c r="D91" s="67"/>
      <c r="E91" s="67"/>
      <c r="F91" s="67"/>
      <c r="G91" s="67"/>
      <c r="H91" s="67"/>
      <c r="I91" s="67"/>
      <c r="J91" s="59">
        <f>J162</f>
        <v>0</v>
      </c>
      <c r="K91" s="266">
        <f>K162</f>
        <v>0</v>
      </c>
      <c r="L91" s="266">
        <f>L162</f>
        <v>0</v>
      </c>
      <c r="M91" s="266">
        <f aca="true" t="shared" si="95" ref="M91:AF91">M162</f>
        <v>0</v>
      </c>
      <c r="N91" s="266">
        <f t="shared" si="95"/>
        <v>0</v>
      </c>
      <c r="O91" s="266">
        <f t="shared" si="95"/>
        <v>0</v>
      </c>
      <c r="P91" s="266">
        <f t="shared" si="95"/>
        <v>0</v>
      </c>
      <c r="Q91" s="266">
        <f t="shared" si="95"/>
        <v>0</v>
      </c>
      <c r="R91" s="59">
        <f t="shared" si="95"/>
        <v>0</v>
      </c>
      <c r="S91" s="59">
        <f t="shared" si="95"/>
        <v>0</v>
      </c>
      <c r="T91" s="59">
        <f t="shared" si="95"/>
        <v>0</v>
      </c>
      <c r="U91" s="59">
        <f t="shared" si="95"/>
        <v>0</v>
      </c>
      <c r="V91" s="59">
        <f t="shared" si="95"/>
        <v>0</v>
      </c>
      <c r="W91" s="59">
        <f t="shared" si="95"/>
        <v>0</v>
      </c>
      <c r="X91" s="59">
        <f t="shared" si="95"/>
        <v>0</v>
      </c>
      <c r="Y91" s="266">
        <f t="shared" si="95"/>
        <v>16.300000000000008</v>
      </c>
      <c r="Z91" s="266">
        <f t="shared" si="95"/>
        <v>62.400000000000006</v>
      </c>
      <c r="AA91" s="266">
        <f t="shared" si="95"/>
        <v>78.70000000000002</v>
      </c>
      <c r="AB91" s="266">
        <f t="shared" si="95"/>
        <v>70.6</v>
      </c>
      <c r="AC91" s="266">
        <f t="shared" si="95"/>
        <v>149.3</v>
      </c>
      <c r="AD91" s="266">
        <f t="shared" si="95"/>
        <v>63.59999999999999</v>
      </c>
      <c r="AE91" s="266">
        <f t="shared" si="95"/>
        <v>212.9</v>
      </c>
      <c r="AF91" s="59">
        <f t="shared" si="95"/>
        <v>60.6</v>
      </c>
      <c r="AG91" s="59"/>
      <c r="AH91" s="59"/>
      <c r="AI91" s="59"/>
      <c r="AJ91" s="59"/>
      <c r="AK91" s="59"/>
      <c r="AL91" s="59"/>
    </row>
    <row r="92" spans="3:38" ht="15">
      <c r="C92" s="58" t="s">
        <v>1</v>
      </c>
      <c r="D92" s="67"/>
      <c r="E92" s="67"/>
      <c r="F92" s="67"/>
      <c r="G92" s="67"/>
      <c r="H92" s="67"/>
      <c r="I92" s="67"/>
      <c r="J92" s="59">
        <f aca="true" t="shared" si="96" ref="J92:AF92">J18-SUM(J88:J91)</f>
        <v>-23.69999999999999</v>
      </c>
      <c r="K92" s="266">
        <f t="shared" si="96"/>
        <v>-6.200000000000003</v>
      </c>
      <c r="L92" s="266">
        <f t="shared" si="96"/>
        <v>-5.8999999999999915</v>
      </c>
      <c r="M92" s="266">
        <f t="shared" si="96"/>
        <v>-12.099999999999994</v>
      </c>
      <c r="N92" s="266">
        <f t="shared" si="96"/>
        <v>-5.800000000000011</v>
      </c>
      <c r="O92" s="266">
        <f t="shared" si="96"/>
        <v>-17.900000000000006</v>
      </c>
      <c r="P92" s="266">
        <f t="shared" si="96"/>
        <v>-7</v>
      </c>
      <c r="Q92" s="266">
        <f t="shared" si="96"/>
        <v>-24.900000000000034</v>
      </c>
      <c r="R92" s="59">
        <f t="shared" si="96"/>
        <v>-6.000000000000014</v>
      </c>
      <c r="S92" s="59">
        <f t="shared" si="96"/>
        <v>-5.3999999999999915</v>
      </c>
      <c r="T92" s="59">
        <f t="shared" si="96"/>
        <v>-11.399999999999977</v>
      </c>
      <c r="U92" s="59">
        <f t="shared" si="96"/>
        <v>-4.700000000000003</v>
      </c>
      <c r="V92" s="59">
        <f t="shared" si="96"/>
        <v>-16.099999999999994</v>
      </c>
      <c r="W92" s="59">
        <f t="shared" si="96"/>
        <v>-6.599999999999994</v>
      </c>
      <c r="X92" s="59">
        <f t="shared" si="96"/>
        <v>-22.69999999999999</v>
      </c>
      <c r="Y92" s="266">
        <f t="shared" si="96"/>
        <v>-7.200000000000017</v>
      </c>
      <c r="Z92" s="266">
        <f t="shared" si="96"/>
        <v>-9.799999999999983</v>
      </c>
      <c r="AA92" s="266">
        <f t="shared" si="96"/>
        <v>-17</v>
      </c>
      <c r="AB92" s="266">
        <f t="shared" si="96"/>
        <v>-6.100000000000023</v>
      </c>
      <c r="AC92" s="266">
        <f t="shared" si="96"/>
        <v>-23.100000000000023</v>
      </c>
      <c r="AD92" s="266">
        <f t="shared" si="96"/>
        <v>-8.69999999999996</v>
      </c>
      <c r="AE92" s="266">
        <f t="shared" si="96"/>
        <v>-31.799999999999955</v>
      </c>
      <c r="AF92" s="59">
        <f t="shared" si="96"/>
        <v>-9.5</v>
      </c>
      <c r="AG92" s="59"/>
      <c r="AH92" s="59"/>
      <c r="AI92" s="59"/>
      <c r="AJ92" s="59"/>
      <c r="AK92" s="59"/>
      <c r="AL92" s="59"/>
    </row>
    <row r="93" spans="3:38" ht="15">
      <c r="C93" s="60" t="s">
        <v>2</v>
      </c>
      <c r="D93" s="68"/>
      <c r="E93" s="68"/>
      <c r="F93" s="68"/>
      <c r="G93" s="68"/>
      <c r="H93" s="68"/>
      <c r="I93" s="68"/>
      <c r="J93" s="61">
        <f>SUM(J88:J92)</f>
        <v>296.3</v>
      </c>
      <c r="K93" s="62">
        <f>SUM(K88:K92)</f>
        <v>72.7</v>
      </c>
      <c r="L93" s="62">
        <f aca="true" t="shared" si="97" ref="L93">SUM(L88:L92)</f>
        <v>75.5</v>
      </c>
      <c r="M93" s="62">
        <f>SUM(M88:M92)</f>
        <v>148.20000000000002</v>
      </c>
      <c r="N93" s="62">
        <f>SUM(N88:N92)</f>
        <v>75.19999999999999</v>
      </c>
      <c r="O93" s="62">
        <f>SUM(O88:O92)</f>
        <v>223.4</v>
      </c>
      <c r="P93" s="62">
        <f aca="true" t="shared" si="98" ref="P93:AF93">SUM(P88:P92)</f>
        <v>77.19999999999999</v>
      </c>
      <c r="Q93" s="62">
        <f t="shared" si="98"/>
        <v>300.59999999999997</v>
      </c>
      <c r="R93" s="61">
        <f t="shared" si="98"/>
        <v>71.7</v>
      </c>
      <c r="S93" s="61">
        <f t="shared" si="98"/>
        <v>66.10000000000001</v>
      </c>
      <c r="T93" s="61">
        <f t="shared" si="98"/>
        <v>137.8</v>
      </c>
      <c r="U93" s="61">
        <f t="shared" si="98"/>
        <v>68.1</v>
      </c>
      <c r="V93" s="61">
        <f t="shared" si="98"/>
        <v>205.9</v>
      </c>
      <c r="W93" s="61">
        <f t="shared" si="98"/>
        <v>73.60000000000001</v>
      </c>
      <c r="X93" s="61">
        <f t="shared" si="98"/>
        <v>279.5</v>
      </c>
      <c r="Y93" s="62">
        <f t="shared" si="98"/>
        <v>86.7</v>
      </c>
      <c r="Z93" s="62">
        <f t="shared" si="98"/>
        <v>139.70000000000002</v>
      </c>
      <c r="AA93" s="62">
        <f t="shared" si="98"/>
        <v>226.4</v>
      </c>
      <c r="AB93" s="62">
        <f t="shared" si="98"/>
        <v>140.89999999999998</v>
      </c>
      <c r="AC93" s="62">
        <f t="shared" si="98"/>
        <v>367.29999999999995</v>
      </c>
      <c r="AD93" s="62">
        <f t="shared" si="98"/>
        <v>146.70000000000005</v>
      </c>
      <c r="AE93" s="62">
        <f t="shared" si="98"/>
        <v>514</v>
      </c>
      <c r="AF93" s="61">
        <f t="shared" si="98"/>
        <v>136.6</v>
      </c>
      <c r="AG93" s="61"/>
      <c r="AH93" s="61"/>
      <c r="AI93" s="61"/>
      <c r="AJ93" s="61"/>
      <c r="AK93" s="61"/>
      <c r="AL93" s="61"/>
    </row>
    <row r="94" spans="17:31" ht="15">
      <c r="Q94" s="139"/>
      <c r="X94" s="139"/>
      <c r="AE94" s="139"/>
    </row>
    <row r="96" spans="1:38" s="50" customFormat="1" ht="20" customHeight="1" thickBot="1">
      <c r="A96" s="48"/>
      <c r="B96" s="84"/>
      <c r="C96" s="190" t="s">
        <v>8</v>
      </c>
      <c r="D96" s="317">
        <v>2018</v>
      </c>
      <c r="E96" s="318"/>
      <c r="F96" s="318"/>
      <c r="G96" s="318"/>
      <c r="H96" s="318"/>
      <c r="I96" s="318"/>
      <c r="J96" s="319"/>
      <c r="K96" s="320">
        <v>2019</v>
      </c>
      <c r="L96" s="321"/>
      <c r="M96" s="321"/>
      <c r="N96" s="321"/>
      <c r="O96" s="321"/>
      <c r="P96" s="321"/>
      <c r="Q96" s="322"/>
      <c r="R96" s="317">
        <v>2020</v>
      </c>
      <c r="S96" s="318"/>
      <c r="T96" s="318"/>
      <c r="U96" s="318"/>
      <c r="V96" s="318"/>
      <c r="W96" s="318"/>
      <c r="X96" s="319"/>
      <c r="Y96" s="320">
        <v>2021</v>
      </c>
      <c r="Z96" s="321"/>
      <c r="AA96" s="321"/>
      <c r="AB96" s="321"/>
      <c r="AC96" s="321"/>
      <c r="AD96" s="321"/>
      <c r="AE96" s="322"/>
      <c r="AF96" s="317">
        <v>2022</v>
      </c>
      <c r="AG96" s="318"/>
      <c r="AH96" s="318"/>
      <c r="AI96" s="318"/>
      <c r="AJ96" s="318"/>
      <c r="AK96" s="318"/>
      <c r="AL96" s="319"/>
    </row>
    <row r="97" spans="3:38" ht="15" thickBot="1">
      <c r="C97" s="24" t="s">
        <v>151</v>
      </c>
      <c r="D97" s="17" t="s">
        <v>164</v>
      </c>
      <c r="E97" s="17" t="s">
        <v>165</v>
      </c>
      <c r="F97" s="17" t="s">
        <v>221</v>
      </c>
      <c r="G97" s="17" t="s">
        <v>166</v>
      </c>
      <c r="H97" s="17" t="s">
        <v>222</v>
      </c>
      <c r="I97" s="17" t="s">
        <v>167</v>
      </c>
      <c r="J97" s="17" t="s">
        <v>168</v>
      </c>
      <c r="K97" s="41" t="s">
        <v>164</v>
      </c>
      <c r="L97" s="41" t="s">
        <v>165</v>
      </c>
      <c r="M97" s="41" t="s">
        <v>221</v>
      </c>
      <c r="N97" s="41" t="s">
        <v>166</v>
      </c>
      <c r="O97" s="41" t="s">
        <v>222</v>
      </c>
      <c r="P97" s="41" t="s">
        <v>167</v>
      </c>
      <c r="Q97" s="41" t="s">
        <v>168</v>
      </c>
      <c r="R97" s="17" t="s">
        <v>164</v>
      </c>
      <c r="S97" s="17" t="s">
        <v>165</v>
      </c>
      <c r="T97" s="17" t="s">
        <v>221</v>
      </c>
      <c r="U97" s="17" t="s">
        <v>166</v>
      </c>
      <c r="V97" s="17" t="s">
        <v>222</v>
      </c>
      <c r="W97" s="17" t="s">
        <v>167</v>
      </c>
      <c r="X97" s="17" t="s">
        <v>168</v>
      </c>
      <c r="Y97" s="41" t="s">
        <v>164</v>
      </c>
      <c r="Z97" s="41" t="s">
        <v>165</v>
      </c>
      <c r="AA97" s="41" t="s">
        <v>221</v>
      </c>
      <c r="AB97" s="41" t="s">
        <v>166</v>
      </c>
      <c r="AC97" s="41" t="s">
        <v>222</v>
      </c>
      <c r="AD97" s="41" t="s">
        <v>167</v>
      </c>
      <c r="AE97" s="41" t="s">
        <v>168</v>
      </c>
      <c r="AF97" s="17" t="s">
        <v>164</v>
      </c>
      <c r="AG97" s="17" t="s">
        <v>165</v>
      </c>
      <c r="AH97" s="17" t="s">
        <v>221</v>
      </c>
      <c r="AI97" s="17" t="s">
        <v>166</v>
      </c>
      <c r="AJ97" s="17" t="s">
        <v>222</v>
      </c>
      <c r="AK97" s="17" t="s">
        <v>167</v>
      </c>
      <c r="AL97" s="17" t="s">
        <v>168</v>
      </c>
    </row>
    <row r="98" spans="1:31" ht="5" customHeight="1">
      <c r="A98" s="47"/>
      <c r="B98" s="51"/>
      <c r="C98" s="54"/>
      <c r="D98" s="191"/>
      <c r="E98" s="191"/>
      <c r="F98" s="191"/>
      <c r="G98" s="192"/>
      <c r="H98" s="192"/>
      <c r="I98" s="192"/>
      <c r="J98" s="192"/>
      <c r="K98" s="55"/>
      <c r="L98" s="55"/>
      <c r="M98" s="55"/>
      <c r="N98" s="55"/>
      <c r="O98" s="55"/>
      <c r="P98" s="55"/>
      <c r="Q98" s="55"/>
      <c r="Y98" s="55"/>
      <c r="Z98" s="55"/>
      <c r="AA98" s="55"/>
      <c r="AB98" s="55"/>
      <c r="AC98" s="55"/>
      <c r="AD98" s="55"/>
      <c r="AE98" s="55"/>
    </row>
    <row r="99" spans="3:38" ht="15">
      <c r="C99" s="58" t="s">
        <v>128</v>
      </c>
      <c r="D99" s="67"/>
      <c r="E99" s="67"/>
      <c r="F99" s="67"/>
      <c r="G99" s="67"/>
      <c r="H99" s="67"/>
      <c r="I99" s="67"/>
      <c r="J99" s="59">
        <f>J124</f>
        <v>7.5</v>
      </c>
      <c r="K99" s="266">
        <f>K124</f>
        <v>2.5</v>
      </c>
      <c r="L99" s="266">
        <f aca="true" t="shared" si="99" ref="L99:AF99">L124</f>
        <v>2</v>
      </c>
      <c r="M99" s="266">
        <f t="shared" si="99"/>
        <v>4.5</v>
      </c>
      <c r="N99" s="266">
        <f t="shared" si="99"/>
        <v>4.4</v>
      </c>
      <c r="O99" s="266">
        <f t="shared" si="99"/>
        <v>8.9</v>
      </c>
      <c r="P99" s="266">
        <f t="shared" si="99"/>
        <v>-4.7</v>
      </c>
      <c r="Q99" s="266">
        <f t="shared" si="99"/>
        <v>4.2</v>
      </c>
      <c r="R99" s="59">
        <f t="shared" si="99"/>
        <v>4.7</v>
      </c>
      <c r="S99" s="59">
        <f t="shared" si="99"/>
        <v>0.8999999999999995</v>
      </c>
      <c r="T99" s="59">
        <f t="shared" si="99"/>
        <v>5.6</v>
      </c>
      <c r="U99" s="59">
        <f t="shared" si="99"/>
        <v>3.8000000000000007</v>
      </c>
      <c r="V99" s="59">
        <f t="shared" si="99"/>
        <v>9.4</v>
      </c>
      <c r="W99" s="59">
        <f t="shared" si="99"/>
        <v>-3.6000000000000005</v>
      </c>
      <c r="X99" s="59">
        <f t="shared" si="99"/>
        <v>5.8</v>
      </c>
      <c r="Y99" s="266">
        <f t="shared" si="99"/>
        <v>1.9</v>
      </c>
      <c r="Z99" s="266">
        <f t="shared" si="99"/>
        <v>1.5</v>
      </c>
      <c r="AA99" s="266">
        <f t="shared" si="99"/>
        <v>3.4</v>
      </c>
      <c r="AB99" s="266">
        <f t="shared" si="99"/>
        <v>3.3000000000000003</v>
      </c>
      <c r="AC99" s="266">
        <f t="shared" si="99"/>
        <v>6.7</v>
      </c>
      <c r="AD99" s="266">
        <f t="shared" si="99"/>
        <v>-1.6000000000000005</v>
      </c>
      <c r="AE99" s="266">
        <f t="shared" si="99"/>
        <v>5.1</v>
      </c>
      <c r="AF99" s="59">
        <f t="shared" si="99"/>
        <v>2.6</v>
      </c>
      <c r="AG99" s="59"/>
      <c r="AH99" s="59"/>
      <c r="AI99" s="59"/>
      <c r="AJ99" s="59"/>
      <c r="AK99" s="59"/>
      <c r="AL99" s="59"/>
    </row>
    <row r="100" spans="3:38" ht="15">
      <c r="C100" s="58" t="s">
        <v>272</v>
      </c>
      <c r="D100" s="67"/>
      <c r="E100" s="67"/>
      <c r="F100" s="67"/>
      <c r="G100" s="67"/>
      <c r="H100" s="67"/>
      <c r="I100" s="67"/>
      <c r="J100" s="59">
        <f>J137</f>
        <v>50.5</v>
      </c>
      <c r="K100" s="266">
        <f>K137</f>
        <v>12.8</v>
      </c>
      <c r="L100" s="266">
        <f aca="true" t="shared" si="100" ref="L100:AF100">L137</f>
        <v>14.3</v>
      </c>
      <c r="M100" s="266">
        <f t="shared" si="100"/>
        <v>27.1</v>
      </c>
      <c r="N100" s="266">
        <f t="shared" si="100"/>
        <v>13.799999999999997</v>
      </c>
      <c r="O100" s="266">
        <f t="shared" si="100"/>
        <v>40.9</v>
      </c>
      <c r="P100" s="266">
        <f t="shared" si="100"/>
        <v>11.300000000000004</v>
      </c>
      <c r="Q100" s="266">
        <f t="shared" si="100"/>
        <v>52.2</v>
      </c>
      <c r="R100" s="59">
        <f t="shared" si="100"/>
        <v>13.3</v>
      </c>
      <c r="S100" s="59">
        <f t="shared" si="100"/>
        <v>13.2</v>
      </c>
      <c r="T100" s="59">
        <f t="shared" si="100"/>
        <v>26.5</v>
      </c>
      <c r="U100" s="59">
        <f t="shared" si="100"/>
        <v>13.299999999999997</v>
      </c>
      <c r="V100" s="59">
        <f t="shared" si="100"/>
        <v>39.8</v>
      </c>
      <c r="W100" s="59">
        <f t="shared" si="100"/>
        <v>14.5</v>
      </c>
      <c r="X100" s="59">
        <f t="shared" si="100"/>
        <v>54.3</v>
      </c>
      <c r="Y100" s="266">
        <f t="shared" si="100"/>
        <v>12.6</v>
      </c>
      <c r="Z100" s="266">
        <f t="shared" si="100"/>
        <v>11.299999999999999</v>
      </c>
      <c r="AA100" s="266">
        <f t="shared" si="100"/>
        <v>23.9</v>
      </c>
      <c r="AB100" s="266">
        <f t="shared" si="100"/>
        <v>11.800000000000004</v>
      </c>
      <c r="AC100" s="266">
        <f t="shared" si="100"/>
        <v>35.7</v>
      </c>
      <c r="AD100" s="266">
        <f t="shared" si="100"/>
        <v>10.5</v>
      </c>
      <c r="AE100" s="266">
        <f t="shared" si="100"/>
        <v>46.2</v>
      </c>
      <c r="AF100" s="59">
        <f t="shared" si="100"/>
        <v>11</v>
      </c>
      <c r="AG100" s="59"/>
      <c r="AH100" s="59"/>
      <c r="AI100" s="59"/>
      <c r="AJ100" s="59"/>
      <c r="AK100" s="59"/>
      <c r="AL100" s="59"/>
    </row>
    <row r="101" spans="3:38" ht="15">
      <c r="C101" s="58" t="s">
        <v>0</v>
      </c>
      <c r="D101" s="67"/>
      <c r="E101" s="67"/>
      <c r="F101" s="67"/>
      <c r="G101" s="67"/>
      <c r="H101" s="67"/>
      <c r="I101" s="67"/>
      <c r="J101" s="59">
        <f>J151</f>
        <v>9.8</v>
      </c>
      <c r="K101" s="266">
        <f>K151</f>
        <v>2.1</v>
      </c>
      <c r="L101" s="266">
        <f aca="true" t="shared" si="101" ref="L101:AF101">L151</f>
        <v>2.9999999999999996</v>
      </c>
      <c r="M101" s="266">
        <f t="shared" si="101"/>
        <v>5.1</v>
      </c>
      <c r="N101" s="266">
        <f t="shared" si="101"/>
        <v>5.4</v>
      </c>
      <c r="O101" s="266">
        <f t="shared" si="101"/>
        <v>10.5</v>
      </c>
      <c r="P101" s="266">
        <f t="shared" si="101"/>
        <v>2.6999999999999993</v>
      </c>
      <c r="Q101" s="266">
        <f t="shared" si="101"/>
        <v>13.2</v>
      </c>
      <c r="R101" s="59">
        <f t="shared" si="101"/>
        <v>1.9</v>
      </c>
      <c r="S101" s="59">
        <f t="shared" si="101"/>
        <v>2.4</v>
      </c>
      <c r="T101" s="59">
        <f t="shared" si="101"/>
        <v>4.3</v>
      </c>
      <c r="U101" s="59">
        <f t="shared" si="101"/>
        <v>5.1000000000000005</v>
      </c>
      <c r="V101" s="59">
        <f t="shared" si="101"/>
        <v>9.4</v>
      </c>
      <c r="W101" s="59">
        <f t="shared" si="101"/>
        <v>0.5999999999999996</v>
      </c>
      <c r="X101" s="59">
        <f t="shared" si="101"/>
        <v>10</v>
      </c>
      <c r="Y101" s="266">
        <f t="shared" si="101"/>
        <v>2.7</v>
      </c>
      <c r="Z101" s="266">
        <f t="shared" si="101"/>
        <v>3.5999999999999996</v>
      </c>
      <c r="AA101" s="266">
        <f t="shared" si="101"/>
        <v>6.3</v>
      </c>
      <c r="AB101" s="266">
        <f t="shared" si="101"/>
        <v>3.8</v>
      </c>
      <c r="AC101" s="266">
        <f t="shared" si="101"/>
        <v>10.1</v>
      </c>
      <c r="AD101" s="266">
        <f t="shared" si="101"/>
        <v>2.5999999999999996</v>
      </c>
      <c r="AE101" s="266">
        <f t="shared" si="101"/>
        <v>12.7</v>
      </c>
      <c r="AF101" s="59">
        <f t="shared" si="101"/>
        <v>0.6</v>
      </c>
      <c r="AG101" s="59"/>
      <c r="AH101" s="59"/>
      <c r="AI101" s="59"/>
      <c r="AJ101" s="59"/>
      <c r="AK101" s="59"/>
      <c r="AL101" s="59"/>
    </row>
    <row r="102" spans="3:38" ht="15">
      <c r="C102" s="58" t="s">
        <v>119</v>
      </c>
      <c r="D102" s="67"/>
      <c r="E102" s="67"/>
      <c r="F102" s="67"/>
      <c r="G102" s="67"/>
      <c r="H102" s="67"/>
      <c r="I102" s="67"/>
      <c r="J102" s="59">
        <f>J164</f>
        <v>0</v>
      </c>
      <c r="K102" s="266">
        <f>K164</f>
        <v>0</v>
      </c>
      <c r="L102" s="266">
        <f aca="true" t="shared" si="102" ref="L102:AF102">L164</f>
        <v>0</v>
      </c>
      <c r="M102" s="266">
        <f t="shared" si="102"/>
        <v>0</v>
      </c>
      <c r="N102" s="266">
        <f t="shared" si="102"/>
        <v>0</v>
      </c>
      <c r="O102" s="266">
        <f t="shared" si="102"/>
        <v>0</v>
      </c>
      <c r="P102" s="266">
        <f t="shared" si="102"/>
        <v>0</v>
      </c>
      <c r="Q102" s="266">
        <f t="shared" si="102"/>
        <v>0</v>
      </c>
      <c r="R102" s="59">
        <f t="shared" si="102"/>
        <v>0</v>
      </c>
      <c r="S102" s="59">
        <f t="shared" si="102"/>
        <v>0</v>
      </c>
      <c r="T102" s="59">
        <f t="shared" si="102"/>
        <v>0</v>
      </c>
      <c r="U102" s="59">
        <f t="shared" si="102"/>
        <v>0</v>
      </c>
      <c r="V102" s="59">
        <f t="shared" si="102"/>
        <v>0</v>
      </c>
      <c r="W102" s="59">
        <f t="shared" si="102"/>
        <v>0</v>
      </c>
      <c r="X102" s="59">
        <f t="shared" si="102"/>
        <v>0</v>
      </c>
      <c r="Y102" s="266">
        <f t="shared" si="102"/>
        <v>6.400000000000002</v>
      </c>
      <c r="Z102" s="266">
        <f t="shared" si="102"/>
        <v>25.8</v>
      </c>
      <c r="AA102" s="266">
        <f t="shared" si="102"/>
        <v>32.2</v>
      </c>
      <c r="AB102" s="266">
        <f t="shared" si="102"/>
        <v>39.400000000000006</v>
      </c>
      <c r="AC102" s="266">
        <f t="shared" si="102"/>
        <v>71.60000000000001</v>
      </c>
      <c r="AD102" s="266">
        <f t="shared" si="102"/>
        <v>17.89999999999999</v>
      </c>
      <c r="AE102" s="266">
        <f t="shared" si="102"/>
        <v>89.5</v>
      </c>
      <c r="AF102" s="59">
        <f t="shared" si="102"/>
        <v>30.1</v>
      </c>
      <c r="AG102" s="59"/>
      <c r="AH102" s="59"/>
      <c r="AI102" s="59"/>
      <c r="AJ102" s="59"/>
      <c r="AK102" s="59"/>
      <c r="AL102" s="59"/>
    </row>
    <row r="103" spans="3:38" ht="15">
      <c r="C103" s="60" t="s">
        <v>2</v>
      </c>
      <c r="D103" s="68"/>
      <c r="E103" s="68"/>
      <c r="F103" s="68"/>
      <c r="G103" s="68"/>
      <c r="H103" s="68"/>
      <c r="I103" s="68"/>
      <c r="J103" s="61">
        <f>SUM(J99:J102)</f>
        <v>67.8</v>
      </c>
      <c r="K103" s="62">
        <f>SUM(K99:K102)</f>
        <v>17.400000000000002</v>
      </c>
      <c r="L103" s="62">
        <f aca="true" t="shared" si="103" ref="L103:AF103">SUM(L99:L102)</f>
        <v>19.3</v>
      </c>
      <c r="M103" s="62">
        <f t="shared" si="103"/>
        <v>36.7</v>
      </c>
      <c r="N103" s="62">
        <f t="shared" si="103"/>
        <v>23.599999999999994</v>
      </c>
      <c r="O103" s="62">
        <f t="shared" si="103"/>
        <v>60.3</v>
      </c>
      <c r="P103" s="62">
        <f t="shared" si="103"/>
        <v>9.300000000000004</v>
      </c>
      <c r="Q103" s="62">
        <f t="shared" si="103"/>
        <v>69.60000000000001</v>
      </c>
      <c r="R103" s="61">
        <f t="shared" si="103"/>
        <v>19.9</v>
      </c>
      <c r="S103" s="61">
        <f t="shared" si="103"/>
        <v>16.499999999999996</v>
      </c>
      <c r="T103" s="61">
        <f t="shared" si="103"/>
        <v>36.4</v>
      </c>
      <c r="U103" s="61">
        <f t="shared" si="103"/>
        <v>22.2</v>
      </c>
      <c r="V103" s="61">
        <f t="shared" si="103"/>
        <v>58.599999999999994</v>
      </c>
      <c r="W103" s="61">
        <f t="shared" si="103"/>
        <v>11.499999999999998</v>
      </c>
      <c r="X103" s="61">
        <f t="shared" si="103"/>
        <v>70.1</v>
      </c>
      <c r="Y103" s="62">
        <f t="shared" si="103"/>
        <v>23.6</v>
      </c>
      <c r="Z103" s="62">
        <f t="shared" si="103"/>
        <v>42.2</v>
      </c>
      <c r="AA103" s="62">
        <f t="shared" si="103"/>
        <v>65.8</v>
      </c>
      <c r="AB103" s="62">
        <f t="shared" si="103"/>
        <v>58.30000000000001</v>
      </c>
      <c r="AC103" s="62">
        <f t="shared" si="103"/>
        <v>124.10000000000002</v>
      </c>
      <c r="AD103" s="62">
        <f t="shared" si="103"/>
        <v>29.39999999999999</v>
      </c>
      <c r="AE103" s="62">
        <f t="shared" si="103"/>
        <v>153.5</v>
      </c>
      <c r="AF103" s="61">
        <f t="shared" si="103"/>
        <v>44.3</v>
      </c>
      <c r="AG103" s="61"/>
      <c r="AH103" s="61"/>
      <c r="AI103" s="61"/>
      <c r="AJ103" s="61"/>
      <c r="AK103" s="61"/>
      <c r="AL103" s="61"/>
    </row>
    <row r="104" spans="17:31" ht="15">
      <c r="Q104" s="139"/>
      <c r="X104" s="139"/>
      <c r="AE104" s="139"/>
    </row>
    <row r="106" spans="1:38" s="50" customFormat="1" ht="20" customHeight="1" thickBot="1">
      <c r="A106" s="48"/>
      <c r="B106" s="84"/>
      <c r="C106" s="190" t="s">
        <v>3</v>
      </c>
      <c r="D106" s="317">
        <v>2018</v>
      </c>
      <c r="E106" s="318"/>
      <c r="F106" s="318"/>
      <c r="G106" s="318"/>
      <c r="H106" s="318"/>
      <c r="I106" s="318"/>
      <c r="J106" s="319"/>
      <c r="K106" s="320">
        <v>2019</v>
      </c>
      <c r="L106" s="321"/>
      <c r="M106" s="321"/>
      <c r="N106" s="321"/>
      <c r="O106" s="321"/>
      <c r="P106" s="321"/>
      <c r="Q106" s="322"/>
      <c r="R106" s="317">
        <v>2020</v>
      </c>
      <c r="S106" s="318"/>
      <c r="T106" s="318"/>
      <c r="U106" s="318"/>
      <c r="V106" s="318"/>
      <c r="W106" s="318"/>
      <c r="X106" s="319"/>
      <c r="Y106" s="320">
        <v>2021</v>
      </c>
      <c r="Z106" s="321"/>
      <c r="AA106" s="321"/>
      <c r="AB106" s="321"/>
      <c r="AC106" s="321"/>
      <c r="AD106" s="321"/>
      <c r="AE106" s="322"/>
      <c r="AF106" s="317">
        <v>2022</v>
      </c>
      <c r="AG106" s="318"/>
      <c r="AH106" s="318"/>
      <c r="AI106" s="318"/>
      <c r="AJ106" s="318"/>
      <c r="AK106" s="318"/>
      <c r="AL106" s="319"/>
    </row>
    <row r="107" spans="3:38" ht="15" thickBot="1">
      <c r="C107" s="24" t="s">
        <v>151</v>
      </c>
      <c r="D107" s="17" t="s">
        <v>164</v>
      </c>
      <c r="E107" s="17" t="s">
        <v>165</v>
      </c>
      <c r="F107" s="17" t="s">
        <v>221</v>
      </c>
      <c r="G107" s="17" t="s">
        <v>166</v>
      </c>
      <c r="H107" s="17" t="s">
        <v>222</v>
      </c>
      <c r="I107" s="17" t="s">
        <v>167</v>
      </c>
      <c r="J107" s="17" t="s">
        <v>168</v>
      </c>
      <c r="K107" s="41" t="s">
        <v>164</v>
      </c>
      <c r="L107" s="41" t="s">
        <v>165</v>
      </c>
      <c r="M107" s="41" t="s">
        <v>221</v>
      </c>
      <c r="N107" s="41" t="s">
        <v>166</v>
      </c>
      <c r="O107" s="41" t="s">
        <v>222</v>
      </c>
      <c r="P107" s="41" t="s">
        <v>167</v>
      </c>
      <c r="Q107" s="41" t="s">
        <v>168</v>
      </c>
      <c r="R107" s="17" t="s">
        <v>164</v>
      </c>
      <c r="S107" s="17" t="s">
        <v>165</v>
      </c>
      <c r="T107" s="17" t="s">
        <v>221</v>
      </c>
      <c r="U107" s="17" t="s">
        <v>166</v>
      </c>
      <c r="V107" s="17" t="s">
        <v>222</v>
      </c>
      <c r="W107" s="17" t="s">
        <v>167</v>
      </c>
      <c r="X107" s="17" t="s">
        <v>168</v>
      </c>
      <c r="Y107" s="41" t="s">
        <v>164</v>
      </c>
      <c r="Z107" s="41" t="s">
        <v>165</v>
      </c>
      <c r="AA107" s="41" t="s">
        <v>221</v>
      </c>
      <c r="AB107" s="41" t="s">
        <v>166</v>
      </c>
      <c r="AC107" s="41" t="s">
        <v>222</v>
      </c>
      <c r="AD107" s="41" t="s">
        <v>167</v>
      </c>
      <c r="AE107" s="41" t="s">
        <v>168</v>
      </c>
      <c r="AF107" s="17" t="s">
        <v>164</v>
      </c>
      <c r="AG107" s="17" t="s">
        <v>165</v>
      </c>
      <c r="AH107" s="17" t="s">
        <v>221</v>
      </c>
      <c r="AI107" s="17" t="s">
        <v>166</v>
      </c>
      <c r="AJ107" s="17" t="s">
        <v>222</v>
      </c>
      <c r="AK107" s="17" t="s">
        <v>167</v>
      </c>
      <c r="AL107" s="17" t="s">
        <v>168</v>
      </c>
    </row>
    <row r="108" spans="1:31" ht="5" customHeight="1">
      <c r="A108" s="47"/>
      <c r="B108" s="51"/>
      <c r="C108" s="54"/>
      <c r="D108" s="191"/>
      <c r="E108" s="191"/>
      <c r="F108" s="191"/>
      <c r="G108" s="192"/>
      <c r="H108" s="192"/>
      <c r="I108" s="192"/>
      <c r="J108" s="192"/>
      <c r="K108" s="55"/>
      <c r="L108" s="55"/>
      <c r="M108" s="55"/>
      <c r="N108" s="55"/>
      <c r="O108" s="55"/>
      <c r="P108" s="55"/>
      <c r="Q108" s="55"/>
      <c r="Y108" s="55"/>
      <c r="Z108" s="55"/>
      <c r="AA108" s="55"/>
      <c r="AB108" s="55"/>
      <c r="AC108" s="55"/>
      <c r="AD108" s="55"/>
      <c r="AE108" s="55"/>
    </row>
    <row r="109" spans="3:38" ht="15">
      <c r="C109" s="58" t="s">
        <v>128</v>
      </c>
      <c r="D109" s="67"/>
      <c r="E109" s="67"/>
      <c r="F109" s="67"/>
      <c r="G109" s="67"/>
      <c r="H109" s="67"/>
      <c r="I109" s="67"/>
      <c r="J109" s="59">
        <f>J126</f>
        <v>9.1</v>
      </c>
      <c r="K109" s="266">
        <f>K126</f>
        <v>2</v>
      </c>
      <c r="L109" s="266">
        <f aca="true" t="shared" si="104" ref="L109:AF109">L126</f>
        <v>1.5</v>
      </c>
      <c r="M109" s="266">
        <f t="shared" si="104"/>
        <v>3.5</v>
      </c>
      <c r="N109" s="266">
        <f t="shared" si="104"/>
        <v>3.7</v>
      </c>
      <c r="O109" s="266">
        <f t="shared" si="104"/>
        <v>7.2</v>
      </c>
      <c r="P109" s="266">
        <f t="shared" si="104"/>
        <v>-2.8</v>
      </c>
      <c r="Q109" s="266">
        <f t="shared" si="104"/>
        <v>4.4</v>
      </c>
      <c r="R109" s="59">
        <f t="shared" si="104"/>
        <v>4.1</v>
      </c>
      <c r="S109" s="59">
        <f t="shared" si="104"/>
        <v>0.3000000000000007</v>
      </c>
      <c r="T109" s="59">
        <f t="shared" si="104"/>
        <v>4.4</v>
      </c>
      <c r="U109" s="59">
        <f t="shared" si="104"/>
        <v>3.3</v>
      </c>
      <c r="V109" s="59">
        <f t="shared" si="104"/>
        <v>7.7</v>
      </c>
      <c r="W109" s="59">
        <f t="shared" si="104"/>
        <v>-4.1</v>
      </c>
      <c r="X109" s="59">
        <f t="shared" si="104"/>
        <v>3.6</v>
      </c>
      <c r="Y109" s="266">
        <f>Y126</f>
        <v>1.4</v>
      </c>
      <c r="Z109" s="266">
        <f t="shared" si="104"/>
        <v>3.0000000000000004</v>
      </c>
      <c r="AA109" s="266">
        <f t="shared" si="104"/>
        <v>4.4</v>
      </c>
      <c r="AB109" s="266">
        <f t="shared" si="104"/>
        <v>2.6999999999999993</v>
      </c>
      <c r="AC109" s="266">
        <f t="shared" si="104"/>
        <v>7.1</v>
      </c>
      <c r="AD109" s="266">
        <f t="shared" si="104"/>
        <v>-2.1999999999999993</v>
      </c>
      <c r="AE109" s="266">
        <f t="shared" si="104"/>
        <v>4.9</v>
      </c>
      <c r="AF109" s="59">
        <f t="shared" si="104"/>
        <v>2</v>
      </c>
      <c r="AG109" s="59"/>
      <c r="AH109" s="59"/>
      <c r="AI109" s="59"/>
      <c r="AJ109" s="59"/>
      <c r="AK109" s="59"/>
      <c r="AL109" s="59"/>
    </row>
    <row r="110" spans="3:38" ht="15">
      <c r="C110" s="58" t="s">
        <v>272</v>
      </c>
      <c r="D110" s="67"/>
      <c r="E110" s="67"/>
      <c r="F110" s="67"/>
      <c r="G110" s="67"/>
      <c r="H110" s="67"/>
      <c r="I110" s="67"/>
      <c r="J110" s="59">
        <f>J139</f>
        <v>24</v>
      </c>
      <c r="K110" s="266">
        <f>K139</f>
        <v>6</v>
      </c>
      <c r="L110" s="266">
        <f aca="true" t="shared" si="105" ref="L110:AF110">L139</f>
        <v>7.300000000000001</v>
      </c>
      <c r="M110" s="266">
        <f t="shared" si="105"/>
        <v>13.3</v>
      </c>
      <c r="N110" s="266">
        <f t="shared" si="105"/>
        <v>6.800000000000001</v>
      </c>
      <c r="O110" s="266">
        <f t="shared" si="105"/>
        <v>20.1</v>
      </c>
      <c r="P110" s="266">
        <f t="shared" si="105"/>
        <v>4.099999999999998</v>
      </c>
      <c r="Q110" s="266">
        <f t="shared" si="105"/>
        <v>24.2</v>
      </c>
      <c r="R110" s="59">
        <f t="shared" si="105"/>
        <v>6.5</v>
      </c>
      <c r="S110" s="59">
        <f t="shared" si="105"/>
        <v>6.5</v>
      </c>
      <c r="T110" s="59">
        <f t="shared" si="105"/>
        <v>13</v>
      </c>
      <c r="U110" s="59">
        <f t="shared" si="105"/>
        <v>6.899999999999999</v>
      </c>
      <c r="V110" s="59">
        <f t="shared" si="105"/>
        <v>19.9</v>
      </c>
      <c r="W110" s="59">
        <f t="shared" si="105"/>
        <v>4.600000000000001</v>
      </c>
      <c r="X110" s="59">
        <f t="shared" si="105"/>
        <v>24.5</v>
      </c>
      <c r="Y110" s="266">
        <f t="shared" si="105"/>
        <v>4.3</v>
      </c>
      <c r="Z110" s="266">
        <f t="shared" si="105"/>
        <v>3.2</v>
      </c>
      <c r="AA110" s="266">
        <f t="shared" si="105"/>
        <v>7.5</v>
      </c>
      <c r="AB110" s="266">
        <f t="shared" si="105"/>
        <v>4.800000000000001</v>
      </c>
      <c r="AC110" s="266">
        <f t="shared" si="105"/>
        <v>12.3</v>
      </c>
      <c r="AD110" s="266">
        <f t="shared" si="105"/>
        <v>2.6999999999999993</v>
      </c>
      <c r="AE110" s="266">
        <f t="shared" si="105"/>
        <v>15</v>
      </c>
      <c r="AF110" s="59">
        <f t="shared" si="105"/>
        <v>4.1</v>
      </c>
      <c r="AG110" s="59"/>
      <c r="AH110" s="59"/>
      <c r="AI110" s="59"/>
      <c r="AJ110" s="59"/>
      <c r="AK110" s="59"/>
      <c r="AL110" s="59"/>
    </row>
    <row r="111" spans="3:38" ht="15">
      <c r="C111" s="58" t="s">
        <v>0</v>
      </c>
      <c r="D111" s="67"/>
      <c r="E111" s="67"/>
      <c r="F111" s="67"/>
      <c r="G111" s="67"/>
      <c r="H111" s="67"/>
      <c r="I111" s="67"/>
      <c r="J111" s="59">
        <f>J153</f>
        <v>-2.1</v>
      </c>
      <c r="K111" s="266">
        <f>K153</f>
        <v>-0.7</v>
      </c>
      <c r="L111" s="266">
        <f aca="true" t="shared" si="106" ref="L111:AF111">L153</f>
        <v>0.19999999999999996</v>
      </c>
      <c r="M111" s="266">
        <f t="shared" si="106"/>
        <v>-0.5</v>
      </c>
      <c r="N111" s="266">
        <f t="shared" si="106"/>
        <v>2.6</v>
      </c>
      <c r="O111" s="266">
        <f t="shared" si="106"/>
        <v>2.1</v>
      </c>
      <c r="P111" s="266">
        <f t="shared" si="106"/>
        <v>-0.40000000000000013</v>
      </c>
      <c r="Q111" s="266">
        <f t="shared" si="106"/>
        <v>1.7</v>
      </c>
      <c r="R111" s="59">
        <f t="shared" si="106"/>
        <v>-1</v>
      </c>
      <c r="S111" s="59">
        <f t="shared" si="106"/>
        <v>-0.5</v>
      </c>
      <c r="T111" s="59">
        <f t="shared" si="106"/>
        <v>-1.5</v>
      </c>
      <c r="U111" s="59">
        <f t="shared" si="106"/>
        <v>2.2</v>
      </c>
      <c r="V111" s="59">
        <f t="shared" si="106"/>
        <v>0.7000000000000002</v>
      </c>
      <c r="W111" s="59">
        <f t="shared" si="106"/>
        <v>-2.4000000000000004</v>
      </c>
      <c r="X111" s="59">
        <f t="shared" si="106"/>
        <v>-1.7</v>
      </c>
      <c r="Y111" s="266">
        <f t="shared" si="106"/>
        <v>0.5</v>
      </c>
      <c r="Z111" s="266">
        <f t="shared" si="106"/>
        <v>1.3</v>
      </c>
      <c r="AA111" s="266">
        <f t="shared" si="106"/>
        <v>1.8</v>
      </c>
      <c r="AB111" s="266">
        <f t="shared" si="106"/>
        <v>1.5999999999999999</v>
      </c>
      <c r="AC111" s="266">
        <f t="shared" si="106"/>
        <v>3.4</v>
      </c>
      <c r="AD111" s="266">
        <f t="shared" si="106"/>
        <v>0.3999999999999999</v>
      </c>
      <c r="AE111" s="266">
        <f t="shared" si="106"/>
        <v>3.8</v>
      </c>
      <c r="AF111" s="59">
        <f t="shared" si="106"/>
        <v>-1.5</v>
      </c>
      <c r="AG111" s="59"/>
      <c r="AH111" s="59"/>
      <c r="AI111" s="59"/>
      <c r="AJ111" s="59"/>
      <c r="AK111" s="59"/>
      <c r="AL111" s="59"/>
    </row>
    <row r="112" spans="3:38" ht="15">
      <c r="C112" s="58" t="s">
        <v>119</v>
      </c>
      <c r="D112" s="67"/>
      <c r="E112" s="67"/>
      <c r="F112" s="67"/>
      <c r="G112" s="67"/>
      <c r="H112" s="67"/>
      <c r="I112" s="67"/>
      <c r="J112" s="59">
        <f>J166</f>
        <v>0</v>
      </c>
      <c r="K112" s="266">
        <f>K166</f>
        <v>0</v>
      </c>
      <c r="L112" s="266">
        <f aca="true" t="shared" si="107" ref="L112:AF112">L166</f>
        <v>0</v>
      </c>
      <c r="M112" s="266">
        <f t="shared" si="107"/>
        <v>0</v>
      </c>
      <c r="N112" s="266">
        <f t="shared" si="107"/>
        <v>0</v>
      </c>
      <c r="O112" s="266">
        <f t="shared" si="107"/>
        <v>0</v>
      </c>
      <c r="P112" s="266">
        <f t="shared" si="107"/>
        <v>0</v>
      </c>
      <c r="Q112" s="266">
        <f t="shared" si="107"/>
        <v>0</v>
      </c>
      <c r="R112" s="59">
        <f t="shared" si="107"/>
        <v>0</v>
      </c>
      <c r="S112" s="59">
        <f t="shared" si="107"/>
        <v>0</v>
      </c>
      <c r="T112" s="59">
        <f t="shared" si="107"/>
        <v>0</v>
      </c>
      <c r="U112" s="59">
        <f t="shared" si="107"/>
        <v>0</v>
      </c>
      <c r="V112" s="59">
        <f t="shared" si="107"/>
        <v>0</v>
      </c>
      <c r="W112" s="59">
        <f t="shared" si="107"/>
        <v>0</v>
      </c>
      <c r="X112" s="59">
        <f t="shared" si="107"/>
        <v>0</v>
      </c>
      <c r="Y112" s="266">
        <f t="shared" si="107"/>
        <v>4.1000000000000085</v>
      </c>
      <c r="Z112" s="266">
        <f t="shared" si="107"/>
        <v>14.300000000000015</v>
      </c>
      <c r="AA112" s="266">
        <f t="shared" si="107"/>
        <v>18.399999999999984</v>
      </c>
      <c r="AB112" s="266">
        <f t="shared" si="107"/>
        <v>27.699999999999967</v>
      </c>
      <c r="AC112" s="266">
        <f t="shared" si="107"/>
        <v>46.09999999999995</v>
      </c>
      <c r="AD112" s="266">
        <f t="shared" si="107"/>
        <v>6.100000000000049</v>
      </c>
      <c r="AE112" s="266">
        <f t="shared" si="107"/>
        <v>52.2</v>
      </c>
      <c r="AF112" s="59">
        <f t="shared" si="107"/>
        <v>18.5</v>
      </c>
      <c r="AG112" s="59"/>
      <c r="AH112" s="59"/>
      <c r="AI112" s="59"/>
      <c r="AJ112" s="59"/>
      <c r="AK112" s="59"/>
      <c r="AL112" s="59"/>
    </row>
    <row r="113" spans="3:38" ht="15">
      <c r="C113" s="60" t="s">
        <v>2</v>
      </c>
      <c r="D113" s="68"/>
      <c r="E113" s="68"/>
      <c r="F113" s="68"/>
      <c r="G113" s="68"/>
      <c r="H113" s="68"/>
      <c r="I113" s="68"/>
      <c r="J113" s="61">
        <f>SUM(J109:J112)</f>
        <v>31</v>
      </c>
      <c r="K113" s="62">
        <f>SUM(K109:K112)</f>
        <v>7.3</v>
      </c>
      <c r="L113" s="62">
        <f aca="true" t="shared" si="108" ref="L113:AF113">SUM(L109:L112)</f>
        <v>9</v>
      </c>
      <c r="M113" s="62">
        <f t="shared" si="108"/>
        <v>16.3</v>
      </c>
      <c r="N113" s="62">
        <f t="shared" si="108"/>
        <v>13.1</v>
      </c>
      <c r="O113" s="62">
        <f t="shared" si="108"/>
        <v>29.400000000000002</v>
      </c>
      <c r="P113" s="62">
        <f t="shared" si="108"/>
        <v>0.8999999999999979</v>
      </c>
      <c r="Q113" s="62">
        <f t="shared" si="108"/>
        <v>30.3</v>
      </c>
      <c r="R113" s="61">
        <f t="shared" si="108"/>
        <v>9.6</v>
      </c>
      <c r="S113" s="61">
        <f t="shared" si="108"/>
        <v>6.300000000000001</v>
      </c>
      <c r="T113" s="61">
        <f t="shared" si="108"/>
        <v>15.899999999999999</v>
      </c>
      <c r="U113" s="61">
        <f t="shared" si="108"/>
        <v>12.399999999999999</v>
      </c>
      <c r="V113" s="61">
        <f t="shared" si="108"/>
        <v>28.299999999999997</v>
      </c>
      <c r="W113" s="61">
        <f t="shared" si="108"/>
        <v>-1.8999999999999986</v>
      </c>
      <c r="X113" s="61">
        <f t="shared" si="108"/>
        <v>26.400000000000002</v>
      </c>
      <c r="Y113" s="62">
        <f t="shared" si="108"/>
        <v>10.300000000000008</v>
      </c>
      <c r="Z113" s="62">
        <f t="shared" si="108"/>
        <v>21.800000000000015</v>
      </c>
      <c r="AA113" s="62">
        <f t="shared" si="108"/>
        <v>32.09999999999999</v>
      </c>
      <c r="AB113" s="62">
        <f>SUM(AB109:AB112)</f>
        <v>36.79999999999997</v>
      </c>
      <c r="AC113" s="62">
        <f t="shared" si="108"/>
        <v>68.89999999999995</v>
      </c>
      <c r="AD113" s="62">
        <f t="shared" si="108"/>
        <v>7.00000000000005</v>
      </c>
      <c r="AE113" s="62">
        <f t="shared" si="108"/>
        <v>75.9</v>
      </c>
      <c r="AF113" s="61">
        <f t="shared" si="108"/>
        <v>23.1</v>
      </c>
      <c r="AG113" s="61"/>
      <c r="AH113" s="61"/>
      <c r="AI113" s="61"/>
      <c r="AJ113" s="61"/>
      <c r="AK113" s="61"/>
      <c r="AL113" s="61"/>
    </row>
    <row r="114" spans="17:31" ht="15">
      <c r="Q114" s="139"/>
      <c r="X114" s="139"/>
      <c r="AE114" s="139"/>
    </row>
    <row r="116" spans="3:38" ht="20" customHeight="1" thickBot="1">
      <c r="C116" s="190" t="s">
        <v>127</v>
      </c>
      <c r="D116" s="317">
        <v>2018</v>
      </c>
      <c r="E116" s="318"/>
      <c r="F116" s="318"/>
      <c r="G116" s="318"/>
      <c r="H116" s="318"/>
      <c r="I116" s="318"/>
      <c r="J116" s="319"/>
      <c r="K116" s="320">
        <v>2019</v>
      </c>
      <c r="L116" s="321"/>
      <c r="M116" s="321"/>
      <c r="N116" s="321"/>
      <c r="O116" s="321"/>
      <c r="P116" s="321"/>
      <c r="Q116" s="322"/>
      <c r="R116" s="317">
        <v>2020</v>
      </c>
      <c r="S116" s="318"/>
      <c r="T116" s="318"/>
      <c r="U116" s="318"/>
      <c r="V116" s="318"/>
      <c r="W116" s="318"/>
      <c r="X116" s="319"/>
      <c r="Y116" s="320">
        <v>2021</v>
      </c>
      <c r="Z116" s="321"/>
      <c r="AA116" s="321"/>
      <c r="AB116" s="321"/>
      <c r="AC116" s="321"/>
      <c r="AD116" s="321"/>
      <c r="AE116" s="322"/>
      <c r="AF116" s="317">
        <v>2022</v>
      </c>
      <c r="AG116" s="318"/>
      <c r="AH116" s="318"/>
      <c r="AI116" s="318"/>
      <c r="AJ116" s="318"/>
      <c r="AK116" s="318"/>
      <c r="AL116" s="319"/>
    </row>
    <row r="117" spans="3:38" ht="15" thickBot="1">
      <c r="C117" s="24" t="s">
        <v>151</v>
      </c>
      <c r="D117" s="17" t="s">
        <v>164</v>
      </c>
      <c r="E117" s="17" t="s">
        <v>165</v>
      </c>
      <c r="F117" s="17" t="s">
        <v>221</v>
      </c>
      <c r="G117" s="17" t="s">
        <v>166</v>
      </c>
      <c r="H117" s="17" t="s">
        <v>222</v>
      </c>
      <c r="I117" s="17" t="s">
        <v>167</v>
      </c>
      <c r="J117" s="17" t="s">
        <v>168</v>
      </c>
      <c r="K117" s="41" t="s">
        <v>164</v>
      </c>
      <c r="L117" s="41" t="s">
        <v>165</v>
      </c>
      <c r="M117" s="41" t="s">
        <v>221</v>
      </c>
      <c r="N117" s="41" t="s">
        <v>166</v>
      </c>
      <c r="O117" s="41" t="s">
        <v>222</v>
      </c>
      <c r="P117" s="41" t="s">
        <v>167</v>
      </c>
      <c r="Q117" s="41" t="s">
        <v>168</v>
      </c>
      <c r="R117" s="17" t="s">
        <v>164</v>
      </c>
      <c r="S117" s="17" t="s">
        <v>165</v>
      </c>
      <c r="T117" s="17" t="s">
        <v>221</v>
      </c>
      <c r="U117" s="17" t="s">
        <v>166</v>
      </c>
      <c r="V117" s="17" t="s">
        <v>222</v>
      </c>
      <c r="W117" s="17" t="s">
        <v>167</v>
      </c>
      <c r="X117" s="17" t="s">
        <v>168</v>
      </c>
      <c r="Y117" s="41" t="s">
        <v>164</v>
      </c>
      <c r="Z117" s="41" t="s">
        <v>165</v>
      </c>
      <c r="AA117" s="41" t="s">
        <v>221</v>
      </c>
      <c r="AB117" s="41" t="s">
        <v>166</v>
      </c>
      <c r="AC117" s="41" t="s">
        <v>222</v>
      </c>
      <c r="AD117" s="41" t="s">
        <v>167</v>
      </c>
      <c r="AE117" s="41" t="s">
        <v>168</v>
      </c>
      <c r="AF117" s="17" t="s">
        <v>164</v>
      </c>
      <c r="AG117" s="17" t="s">
        <v>165</v>
      </c>
      <c r="AH117" s="17" t="s">
        <v>221</v>
      </c>
      <c r="AI117" s="17" t="s">
        <v>166</v>
      </c>
      <c r="AJ117" s="17" t="s">
        <v>222</v>
      </c>
      <c r="AK117" s="17" t="s">
        <v>167</v>
      </c>
      <c r="AL117" s="17" t="s">
        <v>168</v>
      </c>
    </row>
    <row r="118" spans="1:31" ht="5" customHeight="1">
      <c r="A118" s="47"/>
      <c r="B118" s="51"/>
      <c r="C118" s="54"/>
      <c r="D118" s="191"/>
      <c r="E118" s="191"/>
      <c r="F118" s="191"/>
      <c r="G118" s="192"/>
      <c r="H118" s="192"/>
      <c r="I118" s="192"/>
      <c r="J118" s="192"/>
      <c r="K118" s="55"/>
      <c r="L118" s="55"/>
      <c r="M118" s="55"/>
      <c r="N118" s="55"/>
      <c r="O118" s="55"/>
      <c r="P118" s="55"/>
      <c r="Q118" s="55"/>
      <c r="Y118" s="55"/>
      <c r="Z118" s="55"/>
      <c r="AA118" s="55"/>
      <c r="AB118" s="55"/>
      <c r="AC118" s="55"/>
      <c r="AD118" s="55"/>
      <c r="AE118" s="55"/>
    </row>
    <row r="119" spans="3:38" ht="15">
      <c r="C119" s="58" t="s">
        <v>4</v>
      </c>
      <c r="D119" s="67"/>
      <c r="E119" s="67"/>
      <c r="F119" s="67"/>
      <c r="G119" s="67"/>
      <c r="H119" s="67"/>
      <c r="I119" s="67"/>
      <c r="J119" s="59">
        <f>'Quarterly Results_PROFORMA'!J119</f>
        <v>99.7</v>
      </c>
      <c r="K119" s="266">
        <f>'Quarterly Results_PROFORMA'!K119</f>
        <v>24.6</v>
      </c>
      <c r="L119" s="266">
        <f>M119-K119</f>
        <v>24.699999999999996</v>
      </c>
      <c r="M119" s="266">
        <f>'Quarterly Results_PROFORMA'!M119</f>
        <v>49.3</v>
      </c>
      <c r="N119" s="266">
        <f>O119-M119</f>
        <v>24.5</v>
      </c>
      <c r="O119" s="266">
        <f>'Quarterly Results_PROFORMA'!O119</f>
        <v>73.8</v>
      </c>
      <c r="P119" s="266">
        <f>Q119-O119</f>
        <v>25.799999999999997</v>
      </c>
      <c r="Q119" s="266">
        <f>'Quarterly Results_PROFORMA'!Q119</f>
        <v>99.6</v>
      </c>
      <c r="R119" s="59">
        <f>'Quarterly Results_PROFORMA'!R119</f>
        <v>26.1</v>
      </c>
      <c r="S119" s="59">
        <f>T119-R119</f>
        <v>24.6</v>
      </c>
      <c r="T119" s="59">
        <f>'Quarterly Results_PROFORMA'!T119</f>
        <v>50.7</v>
      </c>
      <c r="U119" s="59">
        <f>V119-T119</f>
        <v>25</v>
      </c>
      <c r="V119" s="59">
        <f>'Quarterly Results_PROFORMA'!V119</f>
        <v>75.7</v>
      </c>
      <c r="W119" s="59">
        <f>X119-V119</f>
        <v>25</v>
      </c>
      <c r="X119" s="59">
        <f>'Quarterly Results_PROFORMA'!X119</f>
        <v>100.7</v>
      </c>
      <c r="Y119" s="266">
        <f>'Quarterly Results_PROFORMA'!Y119</f>
        <v>24.1</v>
      </c>
      <c r="Z119" s="266">
        <f>AA119-Y119</f>
        <v>26.5</v>
      </c>
      <c r="AA119" s="266">
        <f>'Quarterly Results_PROFORMA'!AA119</f>
        <v>50.6</v>
      </c>
      <c r="AB119" s="266">
        <f>AC119-AA119</f>
        <v>24.699999999999996</v>
      </c>
      <c r="AC119" s="266">
        <f>'Quarterly Results_PROFORMA'!AC119</f>
        <v>75.3</v>
      </c>
      <c r="AD119" s="266">
        <f>AE119-AC119</f>
        <v>24</v>
      </c>
      <c r="AE119" s="266">
        <f>'Quarterly Results_PROFORMA'!AE119</f>
        <v>99.3</v>
      </c>
      <c r="AF119" s="59">
        <f>'Quarterly Results_PROFORMA'!AF119</f>
        <v>20.000000000000004</v>
      </c>
      <c r="AG119" s="59"/>
      <c r="AH119" s="59"/>
      <c r="AI119" s="59"/>
      <c r="AJ119" s="59"/>
      <c r="AK119" s="59"/>
      <c r="AL119" s="59"/>
    </row>
    <row r="120" spans="3:38" ht="15">
      <c r="C120" s="58" t="s">
        <v>5</v>
      </c>
      <c r="D120" s="67"/>
      <c r="E120" s="67"/>
      <c r="F120" s="67"/>
      <c r="G120" s="67"/>
      <c r="H120" s="67"/>
      <c r="I120" s="67"/>
      <c r="J120" s="59">
        <f>'Quarterly Results_PROFORMA'!J120</f>
        <v>8.5</v>
      </c>
      <c r="K120" s="266">
        <f>'Quarterly Results_PROFORMA'!K120</f>
        <v>2.1</v>
      </c>
      <c r="L120" s="266">
        <f aca="true" t="shared" si="109" ref="L120:N126">M120-K120</f>
        <v>2.1</v>
      </c>
      <c r="M120" s="266">
        <f>'Quarterly Results_PROFORMA'!M120</f>
        <v>4.2</v>
      </c>
      <c r="N120" s="266">
        <f t="shared" si="109"/>
        <v>2.2</v>
      </c>
      <c r="O120" s="266">
        <f>'Quarterly Results_PROFORMA'!O120</f>
        <v>6.4</v>
      </c>
      <c r="P120" s="266">
        <f aca="true" t="shared" si="110" ref="P120:P121">Q120-O120</f>
        <v>2.0999999999999996</v>
      </c>
      <c r="Q120" s="266">
        <f>'Quarterly Results_PROFORMA'!Q120</f>
        <v>8.5</v>
      </c>
      <c r="R120" s="59">
        <f>'Quarterly Results_PROFORMA'!R120</f>
        <v>2.1</v>
      </c>
      <c r="S120" s="59">
        <f aca="true" t="shared" si="111" ref="S120:U126">T120-R120</f>
        <v>2.1999999999999997</v>
      </c>
      <c r="T120" s="59">
        <f>'Quarterly Results_PROFORMA'!T120</f>
        <v>4.3</v>
      </c>
      <c r="U120" s="59">
        <f t="shared" si="111"/>
        <v>2.3</v>
      </c>
      <c r="V120" s="59">
        <f>'Quarterly Results_PROFORMA'!V120</f>
        <v>6.6</v>
      </c>
      <c r="W120" s="59">
        <f aca="true" t="shared" si="112" ref="W120:W121">X120-V120</f>
        <v>2.700000000000001</v>
      </c>
      <c r="X120" s="59">
        <f>'Quarterly Results_PROFORMA'!X120</f>
        <v>9.3</v>
      </c>
      <c r="Y120" s="266">
        <f>'Quarterly Results_PROFORMA'!Y120</f>
        <v>2.6</v>
      </c>
      <c r="Z120" s="266">
        <f aca="true" t="shared" si="113" ref="Z120:AB121">AA120-Y120</f>
        <v>2.9</v>
      </c>
      <c r="AA120" s="266">
        <f>'Quarterly Results_PROFORMA'!AA120</f>
        <v>5.5</v>
      </c>
      <c r="AB120" s="266">
        <f t="shared" si="113"/>
        <v>3</v>
      </c>
      <c r="AC120" s="266">
        <f>'Quarterly Results_PROFORMA'!AC120</f>
        <v>8.5</v>
      </c>
      <c r="AD120" s="266">
        <f aca="true" t="shared" si="114" ref="AD120:AD121">AE120-AC120</f>
        <v>3.8000000000000007</v>
      </c>
      <c r="AE120" s="266">
        <f>'Quarterly Results_PROFORMA'!AE120</f>
        <v>12.3</v>
      </c>
      <c r="AF120" s="59">
        <f>'Quarterly Results_PROFORMA'!AF120</f>
        <v>3.3</v>
      </c>
      <c r="AG120" s="59"/>
      <c r="AH120" s="59"/>
      <c r="AI120" s="59"/>
      <c r="AJ120" s="59"/>
      <c r="AK120" s="59"/>
      <c r="AL120" s="59"/>
    </row>
    <row r="121" spans="3:38" ht="15">
      <c r="C121" s="58" t="s">
        <v>6</v>
      </c>
      <c r="D121" s="67"/>
      <c r="E121" s="67"/>
      <c r="F121" s="67"/>
      <c r="G121" s="67"/>
      <c r="H121" s="67"/>
      <c r="I121" s="67"/>
      <c r="J121" s="59">
        <f>'Quarterly Results_PROFORMA'!J121</f>
        <v>14</v>
      </c>
      <c r="K121" s="266">
        <f>'Quarterly Results_PROFORMA'!K121</f>
        <v>3.5</v>
      </c>
      <c r="L121" s="266">
        <f t="shared" si="109"/>
        <v>3.5</v>
      </c>
      <c r="M121" s="266">
        <f>'Quarterly Results_PROFORMA'!M121</f>
        <v>7</v>
      </c>
      <c r="N121" s="266">
        <f t="shared" si="109"/>
        <v>4.1</v>
      </c>
      <c r="O121" s="266">
        <f>'Quarterly Results_PROFORMA'!O121</f>
        <v>11.1</v>
      </c>
      <c r="P121" s="266">
        <f t="shared" si="110"/>
        <v>5.4</v>
      </c>
      <c r="Q121" s="266">
        <f>'Quarterly Results_PROFORMA'!Q121</f>
        <v>16.5</v>
      </c>
      <c r="R121" s="59">
        <f>'Quarterly Results_PROFORMA'!R121</f>
        <v>4.1</v>
      </c>
      <c r="S121" s="59">
        <f t="shared" si="111"/>
        <v>4.200000000000001</v>
      </c>
      <c r="T121" s="59">
        <f>'Quarterly Results_PROFORMA'!T121</f>
        <v>8.3</v>
      </c>
      <c r="U121" s="59">
        <f t="shared" si="111"/>
        <v>3.3999999999999986</v>
      </c>
      <c r="V121" s="59">
        <f>'Quarterly Results_PROFORMA'!V121</f>
        <v>11.7</v>
      </c>
      <c r="W121" s="59">
        <f t="shared" si="112"/>
        <v>4</v>
      </c>
      <c r="X121" s="59">
        <f>'Quarterly Results_PROFORMA'!X121</f>
        <v>15.7</v>
      </c>
      <c r="Y121" s="266">
        <f>'Quarterly Results_PROFORMA'!Y121</f>
        <v>3.4</v>
      </c>
      <c r="Z121" s="266">
        <f t="shared" si="113"/>
        <v>5.1</v>
      </c>
      <c r="AA121" s="266">
        <f>'Quarterly Results_PROFORMA'!AA121</f>
        <v>8.5</v>
      </c>
      <c r="AB121" s="266">
        <f t="shared" si="113"/>
        <v>3.5</v>
      </c>
      <c r="AC121" s="266">
        <f>'Quarterly Results_PROFORMA'!AC121</f>
        <v>12</v>
      </c>
      <c r="AD121" s="266">
        <f t="shared" si="114"/>
        <v>8.2</v>
      </c>
      <c r="AE121" s="266">
        <f>'Quarterly Results_PROFORMA'!AE121</f>
        <v>20.2</v>
      </c>
      <c r="AF121" s="59">
        <f>'Quarterly Results_PROFORMA'!AF121</f>
        <v>9.9</v>
      </c>
      <c r="AG121" s="59"/>
      <c r="AH121" s="59"/>
      <c r="AI121" s="59"/>
      <c r="AJ121" s="59"/>
      <c r="AK121" s="59"/>
      <c r="AL121" s="59"/>
    </row>
    <row r="122" spans="3:38" ht="15">
      <c r="C122" s="60" t="s">
        <v>7</v>
      </c>
      <c r="D122" s="68"/>
      <c r="E122" s="68"/>
      <c r="F122" s="68"/>
      <c r="G122" s="68"/>
      <c r="H122" s="68"/>
      <c r="I122" s="68"/>
      <c r="J122" s="61">
        <f>SUM(J119:J121)</f>
        <v>122.2</v>
      </c>
      <c r="K122" s="62">
        <f>SUM(K119:K121)</f>
        <v>30.200000000000003</v>
      </c>
      <c r="L122" s="62">
        <f aca="true" t="shared" si="115" ref="L122:AD122">SUM(L119:L121)</f>
        <v>30.299999999999997</v>
      </c>
      <c r="M122" s="62">
        <f>SUM(M119:M121)</f>
        <v>60.5</v>
      </c>
      <c r="N122" s="62">
        <f t="shared" si="115"/>
        <v>30.799999999999997</v>
      </c>
      <c r="O122" s="62">
        <f>SUM(O119:O121)</f>
        <v>91.3</v>
      </c>
      <c r="P122" s="62">
        <f t="shared" si="115"/>
        <v>33.3</v>
      </c>
      <c r="Q122" s="62">
        <f>SUM(Q119:Q121)</f>
        <v>124.6</v>
      </c>
      <c r="R122" s="61">
        <f>SUM(R119:R121)</f>
        <v>32.300000000000004</v>
      </c>
      <c r="S122" s="61">
        <f t="shared" si="115"/>
        <v>31</v>
      </c>
      <c r="T122" s="61">
        <f>SUM(T119:T121)</f>
        <v>63.3</v>
      </c>
      <c r="U122" s="61">
        <f t="shared" si="115"/>
        <v>30.7</v>
      </c>
      <c r="V122" s="61">
        <f>SUM(V119:V121)</f>
        <v>94</v>
      </c>
      <c r="W122" s="61">
        <f t="shared" si="115"/>
        <v>31.700000000000003</v>
      </c>
      <c r="X122" s="61">
        <f>SUM(X119:X121)</f>
        <v>125.7</v>
      </c>
      <c r="Y122" s="62">
        <f>SUM(Y119:Y121)</f>
        <v>30.1</v>
      </c>
      <c r="Z122" s="62">
        <f t="shared" si="115"/>
        <v>34.5</v>
      </c>
      <c r="AA122" s="62">
        <f>SUM(AA119:AA121)</f>
        <v>64.6</v>
      </c>
      <c r="AB122" s="62">
        <f t="shared" si="115"/>
        <v>31.199999999999996</v>
      </c>
      <c r="AC122" s="62">
        <f>SUM(AC119:AC121)</f>
        <v>95.8</v>
      </c>
      <c r="AD122" s="62">
        <f t="shared" si="115"/>
        <v>36</v>
      </c>
      <c r="AE122" s="62">
        <f>SUM(AE119:AE121)</f>
        <v>131.79999999999998</v>
      </c>
      <c r="AF122" s="61">
        <f>SUM(AF119:AF121)</f>
        <v>33.2</v>
      </c>
      <c r="AG122" s="61"/>
      <c r="AH122" s="61"/>
      <c r="AI122" s="61"/>
      <c r="AJ122" s="61"/>
      <c r="AK122" s="61"/>
      <c r="AL122" s="61"/>
    </row>
    <row r="123" spans="1:38" ht="5" customHeight="1">
      <c r="A123" s="47"/>
      <c r="B123" s="51"/>
      <c r="C123" s="54"/>
      <c r="D123" s="267"/>
      <c r="E123" s="267"/>
      <c r="F123" s="267"/>
      <c r="G123" s="268"/>
      <c r="H123" s="268"/>
      <c r="I123" s="268"/>
      <c r="J123" s="191"/>
      <c r="K123" s="233"/>
      <c r="L123" s="233"/>
      <c r="M123" s="233"/>
      <c r="N123" s="233"/>
      <c r="O123" s="233"/>
      <c r="P123" s="233"/>
      <c r="Q123" s="233"/>
      <c r="R123" s="191"/>
      <c r="S123" s="191"/>
      <c r="T123" s="191"/>
      <c r="U123" s="191"/>
      <c r="V123" s="191"/>
      <c r="W123" s="191"/>
      <c r="X123" s="191"/>
      <c r="Y123" s="233"/>
      <c r="Z123" s="233"/>
      <c r="AA123" s="233"/>
      <c r="AB123" s="233"/>
      <c r="AC123" s="233"/>
      <c r="AD123" s="233"/>
      <c r="AE123" s="233"/>
      <c r="AF123" s="191"/>
      <c r="AG123" s="192"/>
      <c r="AH123" s="192"/>
      <c r="AI123" s="192"/>
      <c r="AJ123" s="192"/>
      <c r="AK123" s="192"/>
      <c r="AL123" s="192"/>
    </row>
    <row r="124" spans="3:38" ht="15">
      <c r="C124" s="60" t="s">
        <v>8</v>
      </c>
      <c r="D124" s="68"/>
      <c r="E124" s="68"/>
      <c r="F124" s="68"/>
      <c r="G124" s="68"/>
      <c r="H124" s="68"/>
      <c r="I124" s="68"/>
      <c r="J124" s="61">
        <f>'Quarterly Results_PROFORMA'!J124</f>
        <v>7.5</v>
      </c>
      <c r="K124" s="62">
        <f>'Quarterly Results_PROFORMA'!K124</f>
        <v>2.5</v>
      </c>
      <c r="L124" s="62">
        <f t="shared" si="109"/>
        <v>2</v>
      </c>
      <c r="M124" s="62">
        <f>'Quarterly Results_PROFORMA'!M124</f>
        <v>4.5</v>
      </c>
      <c r="N124" s="62">
        <f t="shared" si="109"/>
        <v>4.4</v>
      </c>
      <c r="O124" s="62">
        <f>'Quarterly Results_PROFORMA'!O124</f>
        <v>8.9</v>
      </c>
      <c r="P124" s="62">
        <f aca="true" t="shared" si="116" ref="P124">Q124-O124</f>
        <v>-4.7</v>
      </c>
      <c r="Q124" s="62">
        <f>'Quarterly Results_PROFORMA'!Q124</f>
        <v>4.2</v>
      </c>
      <c r="R124" s="61">
        <f>'Quarterly Results_PROFORMA'!R124</f>
        <v>4.7</v>
      </c>
      <c r="S124" s="61">
        <f t="shared" si="111"/>
        <v>0.8999999999999995</v>
      </c>
      <c r="T124" s="61">
        <f>'Quarterly Results_PROFORMA'!T124</f>
        <v>5.6</v>
      </c>
      <c r="U124" s="61">
        <f t="shared" si="111"/>
        <v>3.8000000000000007</v>
      </c>
      <c r="V124" s="61">
        <f>'Quarterly Results_PROFORMA'!V124</f>
        <v>9.4</v>
      </c>
      <c r="W124" s="61">
        <f aca="true" t="shared" si="117" ref="W124">X124-V124</f>
        <v>-3.6000000000000005</v>
      </c>
      <c r="X124" s="61">
        <f>'Quarterly Results_PROFORMA'!X124</f>
        <v>5.8</v>
      </c>
      <c r="Y124" s="62">
        <f>'Quarterly Results_PROFORMA'!Y124</f>
        <v>1.9</v>
      </c>
      <c r="Z124" s="62">
        <f aca="true" t="shared" si="118" ref="Z124:AB124">AA124-Y124</f>
        <v>1.5</v>
      </c>
      <c r="AA124" s="62">
        <f>'Quarterly Results_PROFORMA'!AA124</f>
        <v>3.4</v>
      </c>
      <c r="AB124" s="62">
        <f t="shared" si="118"/>
        <v>3.3000000000000003</v>
      </c>
      <c r="AC124" s="62">
        <f>'Quarterly Results_PROFORMA'!AC124</f>
        <v>6.7</v>
      </c>
      <c r="AD124" s="62">
        <f aca="true" t="shared" si="119" ref="AD124">AE124-AC124</f>
        <v>-1.6000000000000005</v>
      </c>
      <c r="AE124" s="62">
        <f>'Quarterly Results_PROFORMA'!AE124</f>
        <v>5.1</v>
      </c>
      <c r="AF124" s="61">
        <f>'Quarterly Results_PROFORMA'!AF124</f>
        <v>2.6</v>
      </c>
      <c r="AG124" s="61"/>
      <c r="AH124" s="61"/>
      <c r="AI124" s="61"/>
      <c r="AJ124" s="61"/>
      <c r="AK124" s="61"/>
      <c r="AL124" s="61"/>
    </row>
    <row r="125" spans="3:38" ht="15">
      <c r="C125" s="76" t="s">
        <v>9</v>
      </c>
      <c r="D125" s="82"/>
      <c r="E125" s="82"/>
      <c r="F125" s="82"/>
      <c r="G125" s="82"/>
      <c r="H125" s="82"/>
      <c r="I125" s="82"/>
      <c r="J125" s="77">
        <f aca="true" t="shared" si="120" ref="J125:AD125">_xlfn.IFERROR(IF(J124/J122&lt;0,"n.m.",J124/J122),"-")</f>
        <v>0.06137479541734861</v>
      </c>
      <c r="K125" s="269">
        <f aca="true" t="shared" si="121" ref="K125:M125">_xlfn.IFERROR(IF(K124/K122&lt;0,"n.m.",K124/K122),"-")</f>
        <v>0.08278145695364238</v>
      </c>
      <c r="L125" s="269">
        <f aca="true" t="shared" si="122" ref="L125:AF125">_xlfn.IFERROR(IF(L124/L122&lt;0,"n.m.",L124/L122),"-")</f>
        <v>0.06600660066006601</v>
      </c>
      <c r="M125" s="269">
        <f t="shared" si="121"/>
        <v>0.0743801652892562</v>
      </c>
      <c r="N125" s="269">
        <f t="shared" si="122"/>
        <v>0.14285714285714288</v>
      </c>
      <c r="O125" s="269">
        <f t="shared" si="122"/>
        <v>0.09748083242059147</v>
      </c>
      <c r="P125" s="269" t="str">
        <f t="shared" si="122"/>
        <v>n.m.</v>
      </c>
      <c r="Q125" s="269">
        <f t="shared" si="122"/>
        <v>0.03370786516853933</v>
      </c>
      <c r="R125" s="77">
        <f t="shared" si="122"/>
        <v>0.14551083591331268</v>
      </c>
      <c r="S125" s="77">
        <f t="shared" si="120"/>
        <v>0.029032258064516113</v>
      </c>
      <c r="T125" s="77">
        <f t="shared" si="122"/>
        <v>0.08846761453396525</v>
      </c>
      <c r="U125" s="77">
        <f t="shared" si="120"/>
        <v>0.12377850162866452</v>
      </c>
      <c r="V125" s="77">
        <f t="shared" si="122"/>
        <v>0.1</v>
      </c>
      <c r="W125" s="77" t="str">
        <f t="shared" si="120"/>
        <v>n.m.</v>
      </c>
      <c r="X125" s="77">
        <f t="shared" si="122"/>
        <v>0.046141607000795545</v>
      </c>
      <c r="Y125" s="269">
        <f t="shared" si="122"/>
        <v>0.06312292358803986</v>
      </c>
      <c r="Z125" s="269">
        <f t="shared" si="120"/>
        <v>0.043478260869565216</v>
      </c>
      <c r="AA125" s="269">
        <f t="shared" si="122"/>
        <v>0.052631578947368425</v>
      </c>
      <c r="AB125" s="269">
        <f t="shared" si="120"/>
        <v>0.1057692307692308</v>
      </c>
      <c r="AC125" s="269">
        <f t="shared" si="122"/>
        <v>0.069937369519833</v>
      </c>
      <c r="AD125" s="269" t="str">
        <f t="shared" si="120"/>
        <v>n.m.</v>
      </c>
      <c r="AE125" s="269">
        <f t="shared" si="122"/>
        <v>0.03869499241274659</v>
      </c>
      <c r="AF125" s="77">
        <f t="shared" si="122"/>
        <v>0.0783132530120482</v>
      </c>
      <c r="AG125" s="77"/>
      <c r="AH125" s="77"/>
      <c r="AI125" s="77"/>
      <c r="AJ125" s="77"/>
      <c r="AK125" s="77"/>
      <c r="AL125" s="77"/>
    </row>
    <row r="126" spans="3:38" ht="15">
      <c r="C126" s="60" t="s">
        <v>3</v>
      </c>
      <c r="D126" s="68"/>
      <c r="E126" s="68"/>
      <c r="F126" s="68"/>
      <c r="G126" s="68"/>
      <c r="H126" s="68"/>
      <c r="I126" s="68"/>
      <c r="J126" s="61">
        <f>'Quarterly Results_PROFORMA'!J126</f>
        <v>9.1</v>
      </c>
      <c r="K126" s="62">
        <f>'Quarterly Results_PROFORMA'!K126</f>
        <v>2</v>
      </c>
      <c r="L126" s="62">
        <f t="shared" si="109"/>
        <v>1.5</v>
      </c>
      <c r="M126" s="62">
        <f>'Quarterly Results_PROFORMA'!M126</f>
        <v>3.5</v>
      </c>
      <c r="N126" s="62">
        <f t="shared" si="109"/>
        <v>3.7</v>
      </c>
      <c r="O126" s="62">
        <f>'Quarterly Results_PROFORMA'!O126</f>
        <v>7.2</v>
      </c>
      <c r="P126" s="62">
        <f aca="true" t="shared" si="123" ref="P126">Q126-O126</f>
        <v>-2.8</v>
      </c>
      <c r="Q126" s="62">
        <f>'Quarterly Results_PROFORMA'!Q126</f>
        <v>4.4</v>
      </c>
      <c r="R126" s="61">
        <f>'Quarterly Results_PROFORMA'!R126</f>
        <v>4.1</v>
      </c>
      <c r="S126" s="61">
        <f t="shared" si="111"/>
        <v>0.3000000000000007</v>
      </c>
      <c r="T126" s="61">
        <f>'Quarterly Results_PROFORMA'!T126</f>
        <v>4.4</v>
      </c>
      <c r="U126" s="61">
        <f t="shared" si="111"/>
        <v>3.3</v>
      </c>
      <c r="V126" s="61">
        <f>'Quarterly Results_PROFORMA'!V126</f>
        <v>7.7</v>
      </c>
      <c r="W126" s="61">
        <f aca="true" t="shared" si="124" ref="W126">X126-V126</f>
        <v>-4.1</v>
      </c>
      <c r="X126" s="61">
        <f>'Quarterly Results_PROFORMA'!X126</f>
        <v>3.6</v>
      </c>
      <c r="Y126" s="62">
        <f>'Quarterly Results_PROFORMA'!Y126</f>
        <v>1.4</v>
      </c>
      <c r="Z126" s="62">
        <f aca="true" t="shared" si="125" ref="Z126:AB126">AA126-Y126</f>
        <v>3.0000000000000004</v>
      </c>
      <c r="AA126" s="62">
        <f>'Quarterly Results_PROFORMA'!AA126</f>
        <v>4.4</v>
      </c>
      <c r="AB126" s="62">
        <f t="shared" si="125"/>
        <v>2.6999999999999993</v>
      </c>
      <c r="AC126" s="62">
        <f>'Quarterly Results_PROFORMA'!AC126</f>
        <v>7.1</v>
      </c>
      <c r="AD126" s="62">
        <f aca="true" t="shared" si="126" ref="AD126">AE126-AC126</f>
        <v>-2.1999999999999993</v>
      </c>
      <c r="AE126" s="62">
        <f>'Quarterly Results_PROFORMA'!AE126</f>
        <v>4.9</v>
      </c>
      <c r="AF126" s="61">
        <f>'Quarterly Results_PROFORMA'!AF126</f>
        <v>2</v>
      </c>
      <c r="AG126" s="61"/>
      <c r="AH126" s="61"/>
      <c r="AI126" s="61"/>
      <c r="AJ126" s="61"/>
      <c r="AK126" s="61"/>
      <c r="AL126" s="61"/>
    </row>
    <row r="127" spans="3:38" ht="15">
      <c r="C127" s="270" t="s">
        <v>68</v>
      </c>
      <c r="D127" s="271"/>
      <c r="E127" s="271"/>
      <c r="F127" s="271"/>
      <c r="G127" s="271"/>
      <c r="H127" s="271"/>
      <c r="I127" s="271"/>
      <c r="J127" s="195">
        <f aca="true" t="shared" si="127" ref="J127:AD127">_xlfn.IFERROR(IF(J126/J122&lt;0,"n.m.",J126/J122),"-")</f>
        <v>0.07446808510638298</v>
      </c>
      <c r="K127" s="272">
        <f aca="true" t="shared" si="128" ref="K127:M127">_xlfn.IFERROR(IF(K126/K122&lt;0,"n.m.",K126/K122),"-")</f>
        <v>0.0662251655629139</v>
      </c>
      <c r="L127" s="272">
        <f aca="true" t="shared" si="129" ref="L127:AF127">_xlfn.IFERROR(IF(L126/L122&lt;0,"n.m.",L126/L122),"-")</f>
        <v>0.04950495049504951</v>
      </c>
      <c r="M127" s="272">
        <f t="shared" si="128"/>
        <v>0.05785123966942149</v>
      </c>
      <c r="N127" s="272">
        <f t="shared" si="129"/>
        <v>0.12012987012987014</v>
      </c>
      <c r="O127" s="272">
        <f t="shared" si="129"/>
        <v>0.07886089813800658</v>
      </c>
      <c r="P127" s="272" t="str">
        <f t="shared" si="129"/>
        <v>n.m.</v>
      </c>
      <c r="Q127" s="272">
        <f t="shared" si="129"/>
        <v>0.03531300160513644</v>
      </c>
      <c r="R127" s="195">
        <f t="shared" si="129"/>
        <v>0.1269349845201238</v>
      </c>
      <c r="S127" s="195">
        <f t="shared" si="127"/>
        <v>0.009677419354838733</v>
      </c>
      <c r="T127" s="195">
        <f t="shared" si="129"/>
        <v>0.06951026856240128</v>
      </c>
      <c r="U127" s="195">
        <f t="shared" si="127"/>
        <v>0.10749185667752442</v>
      </c>
      <c r="V127" s="195">
        <f t="shared" si="129"/>
        <v>0.08191489361702128</v>
      </c>
      <c r="W127" s="195" t="str">
        <f t="shared" si="127"/>
        <v>n.m.</v>
      </c>
      <c r="X127" s="195">
        <f t="shared" si="129"/>
        <v>0.028639618138424822</v>
      </c>
      <c r="Y127" s="272">
        <f t="shared" si="129"/>
        <v>0.04651162790697674</v>
      </c>
      <c r="Z127" s="272">
        <f t="shared" si="127"/>
        <v>0.08695652173913045</v>
      </c>
      <c r="AA127" s="272">
        <f t="shared" si="129"/>
        <v>0.06811145510835914</v>
      </c>
      <c r="AB127" s="272">
        <f t="shared" si="127"/>
        <v>0.08653846153846152</v>
      </c>
      <c r="AC127" s="272">
        <f t="shared" si="129"/>
        <v>0.07411273486430063</v>
      </c>
      <c r="AD127" s="272" t="str">
        <f t="shared" si="127"/>
        <v>n.m.</v>
      </c>
      <c r="AE127" s="272">
        <f t="shared" si="129"/>
        <v>0.037177541729893786</v>
      </c>
      <c r="AF127" s="195">
        <f t="shared" si="129"/>
        <v>0.06024096385542168</v>
      </c>
      <c r="AG127" s="195"/>
      <c r="AH127" s="195"/>
      <c r="AI127" s="195"/>
      <c r="AJ127" s="195"/>
      <c r="AK127" s="195"/>
      <c r="AL127" s="195"/>
    </row>
    <row r="128" ht="15">
      <c r="Q128" s="139"/>
    </row>
    <row r="130" spans="3:38" ht="20" customHeight="1" thickBot="1">
      <c r="C130" s="190" t="s">
        <v>272</v>
      </c>
      <c r="D130" s="317">
        <v>2018</v>
      </c>
      <c r="E130" s="318"/>
      <c r="F130" s="318"/>
      <c r="G130" s="318"/>
      <c r="H130" s="318"/>
      <c r="I130" s="318"/>
      <c r="J130" s="319"/>
      <c r="K130" s="320">
        <v>2019</v>
      </c>
      <c r="L130" s="321"/>
      <c r="M130" s="321"/>
      <c r="N130" s="321"/>
      <c r="O130" s="321"/>
      <c r="P130" s="321"/>
      <c r="Q130" s="322"/>
      <c r="R130" s="317">
        <v>2020</v>
      </c>
      <c r="S130" s="318"/>
      <c r="T130" s="318"/>
      <c r="U130" s="318"/>
      <c r="V130" s="318"/>
      <c r="W130" s="318"/>
      <c r="X130" s="319"/>
      <c r="Y130" s="320">
        <v>2021</v>
      </c>
      <c r="Z130" s="321"/>
      <c r="AA130" s="321"/>
      <c r="AB130" s="321"/>
      <c r="AC130" s="321"/>
      <c r="AD130" s="321"/>
      <c r="AE130" s="322"/>
      <c r="AF130" s="317">
        <v>2022</v>
      </c>
      <c r="AG130" s="318"/>
      <c r="AH130" s="318"/>
      <c r="AI130" s="318"/>
      <c r="AJ130" s="318"/>
      <c r="AK130" s="318"/>
      <c r="AL130" s="319"/>
    </row>
    <row r="131" spans="3:38" ht="15" thickBot="1">
      <c r="C131" s="24" t="s">
        <v>151</v>
      </c>
      <c r="D131" s="17" t="s">
        <v>164</v>
      </c>
      <c r="E131" s="17" t="s">
        <v>165</v>
      </c>
      <c r="F131" s="17" t="s">
        <v>221</v>
      </c>
      <c r="G131" s="17" t="s">
        <v>166</v>
      </c>
      <c r="H131" s="17" t="s">
        <v>222</v>
      </c>
      <c r="I131" s="17" t="s">
        <v>167</v>
      </c>
      <c r="J131" s="17" t="s">
        <v>168</v>
      </c>
      <c r="K131" s="41" t="s">
        <v>164</v>
      </c>
      <c r="L131" s="41" t="s">
        <v>165</v>
      </c>
      <c r="M131" s="41" t="s">
        <v>221</v>
      </c>
      <c r="N131" s="41" t="s">
        <v>166</v>
      </c>
      <c r="O131" s="41" t="s">
        <v>222</v>
      </c>
      <c r="P131" s="41" t="s">
        <v>167</v>
      </c>
      <c r="Q131" s="41" t="s">
        <v>168</v>
      </c>
      <c r="R131" s="17" t="s">
        <v>164</v>
      </c>
      <c r="S131" s="17" t="s">
        <v>165</v>
      </c>
      <c r="T131" s="17" t="s">
        <v>221</v>
      </c>
      <c r="U131" s="17" t="s">
        <v>166</v>
      </c>
      <c r="V131" s="17" t="s">
        <v>222</v>
      </c>
      <c r="W131" s="17" t="s">
        <v>167</v>
      </c>
      <c r="X131" s="17" t="s">
        <v>168</v>
      </c>
      <c r="Y131" s="41" t="s">
        <v>164</v>
      </c>
      <c r="Z131" s="41" t="s">
        <v>165</v>
      </c>
      <c r="AA131" s="41" t="s">
        <v>221</v>
      </c>
      <c r="AB131" s="41" t="s">
        <v>166</v>
      </c>
      <c r="AC131" s="41" t="s">
        <v>222</v>
      </c>
      <c r="AD131" s="41" t="s">
        <v>167</v>
      </c>
      <c r="AE131" s="41" t="s">
        <v>168</v>
      </c>
      <c r="AF131" s="17" t="s">
        <v>164</v>
      </c>
      <c r="AG131" s="17" t="s">
        <v>165</v>
      </c>
      <c r="AH131" s="17" t="s">
        <v>221</v>
      </c>
      <c r="AI131" s="17" t="s">
        <v>166</v>
      </c>
      <c r="AJ131" s="17" t="s">
        <v>222</v>
      </c>
      <c r="AK131" s="17" t="s">
        <v>167</v>
      </c>
      <c r="AL131" s="17" t="s">
        <v>168</v>
      </c>
    </row>
    <row r="132" spans="1:31" ht="5" customHeight="1">
      <c r="A132" s="47"/>
      <c r="B132" s="51"/>
      <c r="C132" s="54"/>
      <c r="D132" s="191"/>
      <c r="E132" s="191"/>
      <c r="F132" s="191"/>
      <c r="G132" s="192"/>
      <c r="H132" s="192"/>
      <c r="I132" s="192"/>
      <c r="J132" s="192"/>
      <c r="K132" s="55"/>
      <c r="L132" s="55"/>
      <c r="M132" s="55"/>
      <c r="N132" s="55"/>
      <c r="O132" s="55"/>
      <c r="P132" s="55"/>
      <c r="Q132" s="55"/>
      <c r="Y132" s="55"/>
      <c r="Z132" s="55"/>
      <c r="AA132" s="55"/>
      <c r="AB132" s="55"/>
      <c r="AC132" s="55"/>
      <c r="AD132" s="55"/>
      <c r="AE132" s="55"/>
    </row>
    <row r="133" spans="3:38" ht="15">
      <c r="C133" s="58" t="s">
        <v>5</v>
      </c>
      <c r="D133" s="67"/>
      <c r="E133" s="67"/>
      <c r="F133" s="67"/>
      <c r="G133" s="67"/>
      <c r="H133" s="67"/>
      <c r="I133" s="67"/>
      <c r="J133" s="59">
        <f>'Quarterly Results_PROFORMA'!J133</f>
        <v>54.7</v>
      </c>
      <c r="K133" s="266">
        <f>'Quarterly Results_PROFORMA'!K133</f>
        <v>13.8</v>
      </c>
      <c r="L133" s="266">
        <f>M133-K133</f>
        <v>13.8</v>
      </c>
      <c r="M133" s="266">
        <f>'Quarterly Results_PROFORMA'!M133</f>
        <v>27.6</v>
      </c>
      <c r="N133" s="266">
        <f>O133-M133</f>
        <v>14.100000000000001</v>
      </c>
      <c r="O133" s="266">
        <f>'Quarterly Results_PROFORMA'!O133</f>
        <v>41.7</v>
      </c>
      <c r="P133" s="266">
        <f>Q133-O133</f>
        <v>14.199999999999996</v>
      </c>
      <c r="Q133" s="266">
        <f>'Quarterly Results_PROFORMA'!Q133</f>
        <v>55.9</v>
      </c>
      <c r="R133" s="59">
        <f>'Quarterly Results_PROFORMA'!R133</f>
        <v>14.1</v>
      </c>
      <c r="S133" s="59">
        <f>T133-R133</f>
        <v>14.200000000000001</v>
      </c>
      <c r="T133" s="59">
        <f>'Quarterly Results_PROFORMA'!T133</f>
        <v>28.3</v>
      </c>
      <c r="U133" s="59">
        <f>V133-T133</f>
        <v>14.099999999999998</v>
      </c>
      <c r="V133" s="59">
        <f>'Quarterly Results_PROFORMA'!V133</f>
        <v>42.4</v>
      </c>
      <c r="W133" s="59">
        <f>X133-V133</f>
        <v>14.399999999999999</v>
      </c>
      <c r="X133" s="59">
        <f>'Quarterly Results_PROFORMA'!X133</f>
        <v>56.8</v>
      </c>
      <c r="Y133" s="266">
        <f>'Quarterly Results_PROFORMA'!Y133</f>
        <v>12.9</v>
      </c>
      <c r="Z133" s="266">
        <f>AA133-Y133</f>
        <v>13.1</v>
      </c>
      <c r="AA133" s="266">
        <f>'Quarterly Results_PROFORMA'!AA133</f>
        <v>26</v>
      </c>
      <c r="AB133" s="266">
        <f>AC133-AA133</f>
        <v>13</v>
      </c>
      <c r="AC133" s="266">
        <f>'Quarterly Results_PROFORMA'!AC133</f>
        <v>39</v>
      </c>
      <c r="AD133" s="266">
        <f>AE133-AC133</f>
        <v>13.100000000000001</v>
      </c>
      <c r="AE133" s="266">
        <f>'Quarterly Results_PROFORMA'!AE133</f>
        <v>52.1</v>
      </c>
      <c r="AF133" s="59">
        <f>'Quarterly Results_PROFORMA'!AF133</f>
        <v>12.5</v>
      </c>
      <c r="AG133" s="59"/>
      <c r="AH133" s="59"/>
      <c r="AI133" s="59"/>
      <c r="AJ133" s="59"/>
      <c r="AK133" s="59"/>
      <c r="AL133" s="59"/>
    </row>
    <row r="134" spans="3:38" ht="15">
      <c r="C134" s="58" t="s">
        <v>6</v>
      </c>
      <c r="D134" s="67"/>
      <c r="E134" s="67"/>
      <c r="F134" s="67"/>
      <c r="G134" s="67"/>
      <c r="H134" s="67"/>
      <c r="I134" s="67"/>
      <c r="J134" s="59">
        <f>'Quarterly Results_PROFORMA'!J134</f>
        <v>27.4</v>
      </c>
      <c r="K134" s="266">
        <f>'Quarterly Results_PROFORMA'!K134</f>
        <v>6.4</v>
      </c>
      <c r="L134" s="266">
        <f>M134-K134</f>
        <v>7.299999999999999</v>
      </c>
      <c r="M134" s="266">
        <f>'Quarterly Results_PROFORMA'!M134</f>
        <v>13.7</v>
      </c>
      <c r="N134" s="266">
        <f>O134-M134</f>
        <v>6.600000000000001</v>
      </c>
      <c r="O134" s="266">
        <f>'Quarterly Results_PROFORMA'!O134</f>
        <v>20.3</v>
      </c>
      <c r="P134" s="266">
        <f>Q134-O134</f>
        <v>6.399999999999999</v>
      </c>
      <c r="Q134" s="266">
        <f>'Quarterly Results_PROFORMA'!Q134</f>
        <v>26.7</v>
      </c>
      <c r="R134" s="59">
        <f>'Quarterly Results_PROFORMA'!R134</f>
        <v>6.2</v>
      </c>
      <c r="S134" s="59">
        <f>T134-R134</f>
        <v>6.7</v>
      </c>
      <c r="T134" s="59">
        <f>'Quarterly Results_PROFORMA'!T134</f>
        <v>12.9</v>
      </c>
      <c r="U134" s="59">
        <f>V134-T134</f>
        <v>4.799999999999999</v>
      </c>
      <c r="V134" s="59">
        <f>'Quarterly Results_PROFORMA'!V134</f>
        <v>17.7</v>
      </c>
      <c r="W134" s="59">
        <f>X134-V134</f>
        <v>7.300000000000001</v>
      </c>
      <c r="X134" s="59">
        <f>'Quarterly Results_PROFORMA'!X134</f>
        <v>25</v>
      </c>
      <c r="Y134" s="266">
        <f>'Quarterly Results_PROFORMA'!Y134</f>
        <v>6.2</v>
      </c>
      <c r="Z134" s="266">
        <f>AA134-Y134</f>
        <v>7.2</v>
      </c>
      <c r="AA134" s="266">
        <f>'Quarterly Results_PROFORMA'!AA134</f>
        <v>13.4</v>
      </c>
      <c r="AB134" s="266">
        <f>AC134-AA134</f>
        <v>4.999999999999998</v>
      </c>
      <c r="AC134" s="266">
        <f>'Quarterly Results_PROFORMA'!AC134</f>
        <v>18.4</v>
      </c>
      <c r="AD134" s="266">
        <f>AE134-AC134</f>
        <v>6.600000000000001</v>
      </c>
      <c r="AE134" s="266">
        <f>'Quarterly Results_PROFORMA'!AE134</f>
        <v>25</v>
      </c>
      <c r="AF134" s="59">
        <f>'Quarterly Results_PROFORMA'!AF134</f>
        <v>6.3</v>
      </c>
      <c r="AG134" s="59"/>
      <c r="AH134" s="59"/>
      <c r="AI134" s="59"/>
      <c r="AJ134" s="59"/>
      <c r="AK134" s="59"/>
      <c r="AL134" s="59"/>
    </row>
    <row r="135" spans="3:38" ht="15">
      <c r="C135" s="60" t="s">
        <v>7</v>
      </c>
      <c r="D135" s="68"/>
      <c r="E135" s="68"/>
      <c r="F135" s="68"/>
      <c r="G135" s="68"/>
      <c r="H135" s="68"/>
      <c r="I135" s="68"/>
      <c r="J135" s="61">
        <f aca="true" t="shared" si="130" ref="J135:R135">SUM(J133:J134)</f>
        <v>82.1</v>
      </c>
      <c r="K135" s="62">
        <f t="shared" si="130"/>
        <v>20.200000000000003</v>
      </c>
      <c r="L135" s="62">
        <f t="shared" si="130"/>
        <v>21.1</v>
      </c>
      <c r="M135" s="62">
        <f t="shared" si="130"/>
        <v>41.3</v>
      </c>
      <c r="N135" s="62">
        <f t="shared" si="130"/>
        <v>20.700000000000003</v>
      </c>
      <c r="O135" s="62">
        <f t="shared" si="130"/>
        <v>62</v>
      </c>
      <c r="P135" s="62">
        <f t="shared" si="130"/>
        <v>20.599999999999994</v>
      </c>
      <c r="Q135" s="62">
        <f t="shared" si="130"/>
        <v>82.6</v>
      </c>
      <c r="R135" s="61">
        <f t="shared" si="130"/>
        <v>20.3</v>
      </c>
      <c r="S135" s="61">
        <f aca="true" t="shared" si="131" ref="S135:AD135">SUM(S133:S134)</f>
        <v>20.900000000000002</v>
      </c>
      <c r="T135" s="61">
        <f>SUM(T133:T134)</f>
        <v>41.2</v>
      </c>
      <c r="U135" s="61">
        <f t="shared" si="131"/>
        <v>18.9</v>
      </c>
      <c r="V135" s="61">
        <f>SUM(V133:V134)</f>
        <v>60.099999999999994</v>
      </c>
      <c r="W135" s="61">
        <f t="shared" si="131"/>
        <v>21.7</v>
      </c>
      <c r="X135" s="61">
        <f>SUM(X133:X134)</f>
        <v>81.8</v>
      </c>
      <c r="Y135" s="62">
        <f>SUM(Y133:Y134)</f>
        <v>19.1</v>
      </c>
      <c r="Z135" s="62">
        <f t="shared" si="131"/>
        <v>20.3</v>
      </c>
      <c r="AA135" s="62">
        <f>SUM(AA133:AA134)</f>
        <v>39.4</v>
      </c>
      <c r="AB135" s="62">
        <f t="shared" si="131"/>
        <v>18</v>
      </c>
      <c r="AC135" s="62">
        <f>SUM(AC133:AC134)</f>
        <v>57.4</v>
      </c>
      <c r="AD135" s="62">
        <f t="shared" si="131"/>
        <v>19.700000000000003</v>
      </c>
      <c r="AE135" s="62">
        <f>SUM(AE133:AE134)</f>
        <v>77.1</v>
      </c>
      <c r="AF135" s="61">
        <f>SUM(AF133:AF134)</f>
        <v>18.8</v>
      </c>
      <c r="AG135" s="61"/>
      <c r="AH135" s="61"/>
      <c r="AI135" s="61"/>
      <c r="AJ135" s="61"/>
      <c r="AK135" s="61"/>
      <c r="AL135" s="61"/>
    </row>
    <row r="136" spans="1:38" ht="5" customHeight="1">
      <c r="A136" s="47"/>
      <c r="B136" s="51"/>
      <c r="C136" s="54"/>
      <c r="D136" s="267"/>
      <c r="E136" s="267"/>
      <c r="F136" s="267"/>
      <c r="G136" s="268"/>
      <c r="H136" s="268"/>
      <c r="I136" s="268"/>
      <c r="J136" s="191"/>
      <c r="K136" s="233"/>
      <c r="L136" s="233"/>
      <c r="M136" s="233"/>
      <c r="N136" s="233"/>
      <c r="O136" s="233"/>
      <c r="P136" s="233"/>
      <c r="Q136" s="233"/>
      <c r="R136" s="191"/>
      <c r="S136" s="191"/>
      <c r="T136" s="191"/>
      <c r="U136" s="191"/>
      <c r="V136" s="191"/>
      <c r="W136" s="191"/>
      <c r="X136" s="191"/>
      <c r="Y136" s="233"/>
      <c r="Z136" s="233"/>
      <c r="AA136" s="233"/>
      <c r="AB136" s="233"/>
      <c r="AC136" s="233"/>
      <c r="AD136" s="233"/>
      <c r="AE136" s="233"/>
      <c r="AF136" s="191"/>
      <c r="AG136" s="192"/>
      <c r="AH136" s="192"/>
      <c r="AI136" s="192"/>
      <c r="AJ136" s="192"/>
      <c r="AK136" s="192"/>
      <c r="AL136" s="192"/>
    </row>
    <row r="137" spans="3:38" ht="15">
      <c r="C137" s="60" t="s">
        <v>8</v>
      </c>
      <c r="D137" s="68"/>
      <c r="E137" s="68"/>
      <c r="F137" s="68"/>
      <c r="G137" s="68"/>
      <c r="H137" s="68"/>
      <c r="I137" s="68"/>
      <c r="J137" s="61">
        <f>'Quarterly Results_PROFORMA'!J137</f>
        <v>50.5</v>
      </c>
      <c r="K137" s="62">
        <f>'Quarterly Results_PROFORMA'!K137</f>
        <v>12.8</v>
      </c>
      <c r="L137" s="62">
        <f>M137-K137</f>
        <v>14.3</v>
      </c>
      <c r="M137" s="62">
        <f>'Quarterly Results_PROFORMA'!M137</f>
        <v>27.1</v>
      </c>
      <c r="N137" s="62">
        <f>O137-M137</f>
        <v>13.799999999999997</v>
      </c>
      <c r="O137" s="62">
        <f>'Quarterly Results_PROFORMA'!O137</f>
        <v>40.9</v>
      </c>
      <c r="P137" s="62">
        <f>Q137-O137</f>
        <v>11.300000000000004</v>
      </c>
      <c r="Q137" s="62">
        <f>'Quarterly Results_PROFORMA'!Q137</f>
        <v>52.2</v>
      </c>
      <c r="R137" s="61">
        <f>'Quarterly Results_PROFORMA'!R137</f>
        <v>13.3</v>
      </c>
      <c r="S137" s="61">
        <f>T137-R137</f>
        <v>13.2</v>
      </c>
      <c r="T137" s="61">
        <f>'Quarterly Results_PROFORMA'!T137</f>
        <v>26.5</v>
      </c>
      <c r="U137" s="61">
        <f>V137-T137</f>
        <v>13.299999999999997</v>
      </c>
      <c r="V137" s="61">
        <f>'Quarterly Results_PROFORMA'!V137</f>
        <v>39.8</v>
      </c>
      <c r="W137" s="61">
        <f>X137-V137</f>
        <v>14.5</v>
      </c>
      <c r="X137" s="61">
        <f>'Quarterly Results_PROFORMA'!X137</f>
        <v>54.3</v>
      </c>
      <c r="Y137" s="62">
        <f>'Quarterly Results_PROFORMA'!Y137</f>
        <v>12.6</v>
      </c>
      <c r="Z137" s="62">
        <f>AA137-Y137</f>
        <v>11.299999999999999</v>
      </c>
      <c r="AA137" s="62">
        <f>'Quarterly Results_PROFORMA'!AA137</f>
        <v>23.9</v>
      </c>
      <c r="AB137" s="62">
        <f>AC137-AA137</f>
        <v>11.800000000000004</v>
      </c>
      <c r="AC137" s="62">
        <f>'Quarterly Results_PROFORMA'!AC137</f>
        <v>35.7</v>
      </c>
      <c r="AD137" s="62">
        <f>AE137-AC137</f>
        <v>10.5</v>
      </c>
      <c r="AE137" s="62">
        <f>'Quarterly Results_PROFORMA'!AE137</f>
        <v>46.2</v>
      </c>
      <c r="AF137" s="61">
        <f>'Quarterly Results_PROFORMA'!AF137</f>
        <v>11</v>
      </c>
      <c r="AG137" s="61"/>
      <c r="AH137" s="61"/>
      <c r="AI137" s="61"/>
      <c r="AJ137" s="61"/>
      <c r="AK137" s="61"/>
      <c r="AL137" s="61"/>
    </row>
    <row r="138" spans="3:38" ht="15">
      <c r="C138" s="76" t="s">
        <v>9</v>
      </c>
      <c r="D138" s="82"/>
      <c r="E138" s="82"/>
      <c r="F138" s="82"/>
      <c r="G138" s="82"/>
      <c r="H138" s="82"/>
      <c r="I138" s="82"/>
      <c r="J138" s="77">
        <f aca="true" t="shared" si="132" ref="J138:AD138">_xlfn.IFERROR(IF(J137/J135&lt;0,"n.m.",J137/J135),"-")</f>
        <v>0.6151035322777102</v>
      </c>
      <c r="K138" s="269">
        <f aca="true" t="shared" si="133" ref="K138:M138">_xlfn.IFERROR(IF(K137/K135&lt;0,"n.m.",K137/K135),"-")</f>
        <v>0.6336633663366336</v>
      </c>
      <c r="L138" s="269">
        <f t="shared" si="132"/>
        <v>0.6777251184834123</v>
      </c>
      <c r="M138" s="269">
        <f t="shared" si="133"/>
        <v>0.6561743341404359</v>
      </c>
      <c r="N138" s="269">
        <f t="shared" si="132"/>
        <v>0.6666666666666664</v>
      </c>
      <c r="O138" s="269">
        <f t="shared" si="132"/>
        <v>0.6596774193548387</v>
      </c>
      <c r="P138" s="269">
        <f t="shared" si="132"/>
        <v>0.5485436893203887</v>
      </c>
      <c r="Q138" s="269">
        <f t="shared" si="132"/>
        <v>0.6319612590799032</v>
      </c>
      <c r="R138" s="77">
        <f aca="true" t="shared" si="134" ref="R138">_xlfn.IFERROR(IF(R137/R135&lt;0,"n.m.",R137/R135),"-")</f>
        <v>0.6551724137931034</v>
      </c>
      <c r="S138" s="77">
        <f t="shared" si="132"/>
        <v>0.6315789473684209</v>
      </c>
      <c r="T138" s="77">
        <f aca="true" t="shared" si="135" ref="T138">_xlfn.IFERROR(IF(T137/T135&lt;0,"n.m.",T137/T135),"-")</f>
        <v>0.6432038834951456</v>
      </c>
      <c r="U138" s="77">
        <f t="shared" si="132"/>
        <v>0.7037037037037036</v>
      </c>
      <c r="V138" s="77">
        <f aca="true" t="shared" si="136" ref="V138">_xlfn.IFERROR(IF(V137/V135&lt;0,"n.m.",V137/V135),"-")</f>
        <v>0.6622296173044925</v>
      </c>
      <c r="W138" s="77">
        <f t="shared" si="132"/>
        <v>0.6682027649769585</v>
      </c>
      <c r="X138" s="77">
        <f aca="true" t="shared" si="137" ref="X138:Y138">_xlfn.IFERROR(IF(X137/X135&lt;0,"n.m.",X137/X135),"-")</f>
        <v>0.6638141809290954</v>
      </c>
      <c r="Y138" s="269">
        <f t="shared" si="137"/>
        <v>0.6596858638743455</v>
      </c>
      <c r="Z138" s="269">
        <f t="shared" si="132"/>
        <v>0.5566502463054186</v>
      </c>
      <c r="AA138" s="269">
        <f aca="true" t="shared" si="138" ref="AA138">_xlfn.IFERROR(IF(AA137/AA135&lt;0,"n.m.",AA137/AA135),"-")</f>
        <v>0.6065989847715736</v>
      </c>
      <c r="AB138" s="269">
        <f t="shared" si="132"/>
        <v>0.6555555555555558</v>
      </c>
      <c r="AC138" s="269">
        <f aca="true" t="shared" si="139" ref="AC138">_xlfn.IFERROR(IF(AC137/AC135&lt;0,"n.m.",AC137/AC135),"-")</f>
        <v>0.6219512195121952</v>
      </c>
      <c r="AD138" s="269">
        <f t="shared" si="132"/>
        <v>0.532994923857868</v>
      </c>
      <c r="AE138" s="269">
        <f aca="true" t="shared" si="140" ref="AE138:AF138">_xlfn.IFERROR(IF(AE137/AE135&lt;0,"n.m.",AE137/AE135),"-")</f>
        <v>0.5992217898832686</v>
      </c>
      <c r="AF138" s="77">
        <f t="shared" si="140"/>
        <v>0.5851063829787234</v>
      </c>
      <c r="AG138" s="77"/>
      <c r="AH138" s="77"/>
      <c r="AI138" s="77"/>
      <c r="AJ138" s="77"/>
      <c r="AK138" s="77"/>
      <c r="AL138" s="77"/>
    </row>
    <row r="139" spans="3:38" ht="15">
      <c r="C139" s="60" t="s">
        <v>3</v>
      </c>
      <c r="D139" s="68"/>
      <c r="E139" s="68"/>
      <c r="F139" s="68"/>
      <c r="G139" s="68"/>
      <c r="H139" s="68"/>
      <c r="I139" s="68"/>
      <c r="J139" s="61">
        <f>'Quarterly Results_PROFORMA'!J139</f>
        <v>24</v>
      </c>
      <c r="K139" s="62">
        <f>'Quarterly Results_PROFORMA'!K139</f>
        <v>6</v>
      </c>
      <c r="L139" s="62">
        <f>M139-K139</f>
        <v>7.300000000000001</v>
      </c>
      <c r="M139" s="62">
        <f>'Quarterly Results_PROFORMA'!M139</f>
        <v>13.3</v>
      </c>
      <c r="N139" s="62">
        <f>O139-M139</f>
        <v>6.800000000000001</v>
      </c>
      <c r="O139" s="62">
        <f>'Quarterly Results_PROFORMA'!O139</f>
        <v>20.1</v>
      </c>
      <c r="P139" s="62">
        <f>Q139-O139</f>
        <v>4.099999999999998</v>
      </c>
      <c r="Q139" s="62">
        <f>'Quarterly Results_PROFORMA'!Q139</f>
        <v>24.2</v>
      </c>
      <c r="R139" s="61">
        <f>'Quarterly Results_PROFORMA'!R139</f>
        <v>6.5</v>
      </c>
      <c r="S139" s="61">
        <f>T139-R139</f>
        <v>6.5</v>
      </c>
      <c r="T139" s="61">
        <f>'Quarterly Results_PROFORMA'!T139</f>
        <v>13</v>
      </c>
      <c r="U139" s="61">
        <f>V139-T139</f>
        <v>6.899999999999999</v>
      </c>
      <c r="V139" s="61">
        <f>'Quarterly Results_PROFORMA'!V139</f>
        <v>19.9</v>
      </c>
      <c r="W139" s="61">
        <f>X139-V139</f>
        <v>4.600000000000001</v>
      </c>
      <c r="X139" s="61">
        <f>'Quarterly Results_PROFORMA'!X139</f>
        <v>24.5</v>
      </c>
      <c r="Y139" s="62">
        <f>'Quarterly Results_PROFORMA'!Y139</f>
        <v>4.3</v>
      </c>
      <c r="Z139" s="62">
        <f>AA139-Y139</f>
        <v>3.2</v>
      </c>
      <c r="AA139" s="62">
        <f>'Quarterly Results_PROFORMA'!AA139</f>
        <v>7.5</v>
      </c>
      <c r="AB139" s="62">
        <f>AC139-AA139</f>
        <v>4.800000000000001</v>
      </c>
      <c r="AC139" s="62">
        <f>'Quarterly Results_PROFORMA'!AC139</f>
        <v>12.3</v>
      </c>
      <c r="AD139" s="62">
        <f>AE139-AC139</f>
        <v>2.6999999999999993</v>
      </c>
      <c r="AE139" s="62">
        <f>'Quarterly Results_PROFORMA'!AE139</f>
        <v>15</v>
      </c>
      <c r="AF139" s="61">
        <f>'Quarterly Results_PROFORMA'!AF139</f>
        <v>4.1</v>
      </c>
      <c r="AG139" s="61"/>
      <c r="AH139" s="61"/>
      <c r="AI139" s="61"/>
      <c r="AJ139" s="61"/>
      <c r="AK139" s="61"/>
      <c r="AL139" s="61"/>
    </row>
    <row r="140" spans="3:38" ht="15">
      <c r="C140" s="270" t="s">
        <v>68</v>
      </c>
      <c r="D140" s="271"/>
      <c r="E140" s="271"/>
      <c r="F140" s="271"/>
      <c r="G140" s="271"/>
      <c r="H140" s="271"/>
      <c r="I140" s="271"/>
      <c r="J140" s="195">
        <f aca="true" t="shared" si="141" ref="J140:T140">_xlfn.IFERROR(IF(J139/J137&lt;0,"n.m.",J139/J137),"-")</f>
        <v>0.4752475247524752</v>
      </c>
      <c r="K140" s="272">
        <f t="shared" si="141"/>
        <v>0.46875</v>
      </c>
      <c r="L140" s="272">
        <f t="shared" si="141"/>
        <v>0.5104895104895105</v>
      </c>
      <c r="M140" s="272">
        <f t="shared" si="141"/>
        <v>0.4907749077490775</v>
      </c>
      <c r="N140" s="272">
        <f t="shared" si="141"/>
        <v>0.49275362318840593</v>
      </c>
      <c r="O140" s="272">
        <f t="shared" si="141"/>
        <v>0.4914425427872861</v>
      </c>
      <c r="P140" s="272">
        <f t="shared" si="141"/>
        <v>0.3628318584070793</v>
      </c>
      <c r="Q140" s="272">
        <f t="shared" si="141"/>
        <v>0.4636015325670498</v>
      </c>
      <c r="R140" s="195">
        <f t="shared" si="141"/>
        <v>0.48872180451127817</v>
      </c>
      <c r="S140" s="195">
        <f t="shared" si="141"/>
        <v>0.49242424242424243</v>
      </c>
      <c r="T140" s="195">
        <f t="shared" si="141"/>
        <v>0.49056603773584906</v>
      </c>
      <c r="U140" s="195">
        <f aca="true" t="shared" si="142" ref="U140:AD140">_xlfn.IFERROR(IF(U139/U137&lt;0,"n.m.",U139/U137),"-")</f>
        <v>0.518796992481203</v>
      </c>
      <c r="V140" s="195">
        <f>_xlfn.IFERROR(IF(V139/V137&lt;0,"n.m.",V139/V137),"-")</f>
        <v>0.5</v>
      </c>
      <c r="W140" s="195">
        <f t="shared" si="142"/>
        <v>0.3172413793103449</v>
      </c>
      <c r="X140" s="195">
        <f>_xlfn.IFERROR(IF(X139/X137&lt;0,"n.m.",X139/X137),"-")</f>
        <v>0.45119705340699817</v>
      </c>
      <c r="Y140" s="272">
        <f>_xlfn.IFERROR(IF(Y139/Y137&lt;0,"n.m.",Y139/Y137),"-")</f>
        <v>0.3412698412698413</v>
      </c>
      <c r="Z140" s="272">
        <f t="shared" si="142"/>
        <v>0.28318584070796465</v>
      </c>
      <c r="AA140" s="272">
        <f>_xlfn.IFERROR(IF(AA139/AA137&lt;0,"n.m.",AA139/AA137),"-")</f>
        <v>0.3138075313807532</v>
      </c>
      <c r="AB140" s="272">
        <f t="shared" si="142"/>
        <v>0.40677966101694907</v>
      </c>
      <c r="AC140" s="272">
        <f>_xlfn.IFERROR(IF(AC139/AC137&lt;0,"n.m.",AC139/AC137),"-")</f>
        <v>0.3445378151260504</v>
      </c>
      <c r="AD140" s="272">
        <f t="shared" si="142"/>
        <v>0.25714285714285706</v>
      </c>
      <c r="AE140" s="272">
        <f>_xlfn.IFERROR(IF(AE139/AE137&lt;0,"n.m.",AE139/AE137),"-")</f>
        <v>0.3246753246753247</v>
      </c>
      <c r="AF140" s="195">
        <f>_xlfn.IFERROR(IF(AF139/AF137&lt;0,"n.m.",AF139/AF137),"-")</f>
        <v>0.3727272727272727</v>
      </c>
      <c r="AG140" s="195"/>
      <c r="AH140" s="195"/>
      <c r="AI140" s="195"/>
      <c r="AJ140" s="195"/>
      <c r="AK140" s="195"/>
      <c r="AL140" s="195"/>
    </row>
    <row r="141" ht="15">
      <c r="Q141" s="139"/>
    </row>
    <row r="143" spans="3:38" ht="20" customHeight="1" thickBot="1">
      <c r="C143" s="190" t="s">
        <v>0</v>
      </c>
      <c r="D143" s="317">
        <v>2018</v>
      </c>
      <c r="E143" s="318"/>
      <c r="F143" s="318"/>
      <c r="G143" s="318"/>
      <c r="H143" s="318"/>
      <c r="I143" s="318"/>
      <c r="J143" s="319"/>
      <c r="K143" s="320">
        <v>2019</v>
      </c>
      <c r="L143" s="321"/>
      <c r="M143" s="321"/>
      <c r="N143" s="321"/>
      <c r="O143" s="321"/>
      <c r="P143" s="321"/>
      <c r="Q143" s="322"/>
      <c r="R143" s="317">
        <v>2020</v>
      </c>
      <c r="S143" s="318"/>
      <c r="T143" s="318"/>
      <c r="U143" s="318"/>
      <c r="V143" s="318"/>
      <c r="W143" s="318"/>
      <c r="X143" s="319"/>
      <c r="Y143" s="320">
        <v>2021</v>
      </c>
      <c r="Z143" s="321"/>
      <c r="AA143" s="321"/>
      <c r="AB143" s="321"/>
      <c r="AC143" s="321"/>
      <c r="AD143" s="321"/>
      <c r="AE143" s="322"/>
      <c r="AF143" s="317">
        <v>2022</v>
      </c>
      <c r="AG143" s="318"/>
      <c r="AH143" s="318"/>
      <c r="AI143" s="318"/>
      <c r="AJ143" s="318"/>
      <c r="AK143" s="318"/>
      <c r="AL143" s="319"/>
    </row>
    <row r="144" spans="3:38" ht="15" thickBot="1">
      <c r="C144" s="24" t="s">
        <v>151</v>
      </c>
      <c r="D144" s="17" t="s">
        <v>164</v>
      </c>
      <c r="E144" s="17" t="s">
        <v>165</v>
      </c>
      <c r="F144" s="17" t="s">
        <v>221</v>
      </c>
      <c r="G144" s="17" t="s">
        <v>166</v>
      </c>
      <c r="H144" s="17" t="s">
        <v>222</v>
      </c>
      <c r="I144" s="17" t="s">
        <v>167</v>
      </c>
      <c r="J144" s="17" t="s">
        <v>168</v>
      </c>
      <c r="K144" s="41" t="s">
        <v>164</v>
      </c>
      <c r="L144" s="41" t="s">
        <v>165</v>
      </c>
      <c r="M144" s="41" t="s">
        <v>221</v>
      </c>
      <c r="N144" s="41" t="s">
        <v>166</v>
      </c>
      <c r="O144" s="41" t="s">
        <v>222</v>
      </c>
      <c r="P144" s="41" t="s">
        <v>167</v>
      </c>
      <c r="Q144" s="41" t="s">
        <v>168</v>
      </c>
      <c r="R144" s="17" t="s">
        <v>164</v>
      </c>
      <c r="S144" s="17" t="s">
        <v>165</v>
      </c>
      <c r="T144" s="17" t="s">
        <v>221</v>
      </c>
      <c r="U144" s="17" t="s">
        <v>166</v>
      </c>
      <c r="V144" s="17" t="s">
        <v>222</v>
      </c>
      <c r="W144" s="17" t="s">
        <v>167</v>
      </c>
      <c r="X144" s="17" t="s">
        <v>168</v>
      </c>
      <c r="Y144" s="41" t="s">
        <v>164</v>
      </c>
      <c r="Z144" s="41" t="s">
        <v>165</v>
      </c>
      <c r="AA144" s="41" t="s">
        <v>221</v>
      </c>
      <c r="AB144" s="41" t="s">
        <v>166</v>
      </c>
      <c r="AC144" s="41" t="s">
        <v>222</v>
      </c>
      <c r="AD144" s="41" t="s">
        <v>167</v>
      </c>
      <c r="AE144" s="41" t="s">
        <v>168</v>
      </c>
      <c r="AF144" s="17" t="s">
        <v>164</v>
      </c>
      <c r="AG144" s="17" t="s">
        <v>165</v>
      </c>
      <c r="AH144" s="17" t="s">
        <v>221</v>
      </c>
      <c r="AI144" s="17" t="s">
        <v>166</v>
      </c>
      <c r="AJ144" s="17" t="s">
        <v>222</v>
      </c>
      <c r="AK144" s="17" t="s">
        <v>167</v>
      </c>
      <c r="AL144" s="17" t="s">
        <v>168</v>
      </c>
    </row>
    <row r="145" spans="1:31" ht="5" customHeight="1">
      <c r="A145" s="47"/>
      <c r="B145" s="51"/>
      <c r="C145" s="54"/>
      <c r="D145" s="191"/>
      <c r="E145" s="191"/>
      <c r="F145" s="191"/>
      <c r="G145" s="192"/>
      <c r="H145" s="192"/>
      <c r="I145" s="192"/>
      <c r="J145" s="192"/>
      <c r="K145" s="55"/>
      <c r="L145" s="55"/>
      <c r="M145" s="55"/>
      <c r="N145" s="55"/>
      <c r="O145" s="55"/>
      <c r="P145" s="55"/>
      <c r="Q145" s="55"/>
      <c r="Y145" s="55"/>
      <c r="Z145" s="55"/>
      <c r="AA145" s="55"/>
      <c r="AB145" s="55"/>
      <c r="AC145" s="55"/>
      <c r="AD145" s="55"/>
      <c r="AE145" s="55"/>
    </row>
    <row r="146" spans="3:38" ht="15">
      <c r="C146" s="58" t="s">
        <v>4</v>
      </c>
      <c r="D146" s="67"/>
      <c r="E146" s="67"/>
      <c r="F146" s="67"/>
      <c r="G146" s="67"/>
      <c r="H146" s="67"/>
      <c r="I146" s="67"/>
      <c r="J146" s="59">
        <f>'Quarterly Results_PROFORMA'!J146</f>
        <v>46.2</v>
      </c>
      <c r="K146" s="266">
        <f>'Quarterly Results_PROFORMA'!K146</f>
        <v>11.5</v>
      </c>
      <c r="L146" s="266">
        <f>M146-K146</f>
        <v>11.5</v>
      </c>
      <c r="M146" s="266">
        <f>'Quarterly Results_PROFORMA'!M146</f>
        <v>23</v>
      </c>
      <c r="N146" s="266">
        <f>O146-M146</f>
        <v>11.100000000000001</v>
      </c>
      <c r="O146" s="266">
        <f>'Quarterly Results_PROFORMA'!O146</f>
        <v>34.1</v>
      </c>
      <c r="P146" s="266">
        <f>Q146-O146</f>
        <v>12.299999999999997</v>
      </c>
      <c r="Q146" s="266">
        <f>'Quarterly Results_PROFORMA'!Q146</f>
        <v>46.4</v>
      </c>
      <c r="R146" s="59">
        <f>'Quarterly Results_PROFORMA'!R146</f>
        <v>12.3</v>
      </c>
      <c r="S146" s="59">
        <f>T146-R146</f>
        <v>13.899999999999999</v>
      </c>
      <c r="T146" s="59">
        <f>'Quarterly Results_PROFORMA'!T146</f>
        <v>26.2</v>
      </c>
      <c r="U146" s="59">
        <f>V146-T146</f>
        <v>12.000000000000004</v>
      </c>
      <c r="V146" s="59">
        <f>'Quarterly Results_PROFORMA'!V146</f>
        <v>38.2</v>
      </c>
      <c r="W146" s="59">
        <f>X146-V146</f>
        <v>13.5</v>
      </c>
      <c r="X146" s="59">
        <f>'Quarterly Results_PROFORMA'!X146</f>
        <v>51.7</v>
      </c>
      <c r="Y146" s="266">
        <f>'Quarterly Results_PROFORMA'!Y146</f>
        <v>15.3</v>
      </c>
      <c r="Z146" s="266">
        <f>AA146-Y146</f>
        <v>15.3</v>
      </c>
      <c r="AA146" s="266">
        <f>'Quarterly Results_PROFORMA'!AA146</f>
        <v>30.6</v>
      </c>
      <c r="AB146" s="266">
        <f>AC146-AA146</f>
        <v>12.899999999999999</v>
      </c>
      <c r="AC146" s="266">
        <f>'Quarterly Results_PROFORMA'!AC146</f>
        <v>43.5</v>
      </c>
      <c r="AD146" s="266">
        <f>AE146-AC146</f>
        <v>17.200000000000003</v>
      </c>
      <c r="AE146" s="266">
        <f>'Quarterly Results_PROFORMA'!AE146</f>
        <v>60.7</v>
      </c>
      <c r="AF146" s="59">
        <f>'Quarterly Results_PROFORMA'!AF146</f>
        <v>15.1</v>
      </c>
      <c r="AG146" s="59"/>
      <c r="AH146" s="59"/>
      <c r="AI146" s="59"/>
      <c r="AJ146" s="59"/>
      <c r="AK146" s="59"/>
      <c r="AL146" s="59"/>
    </row>
    <row r="147" spans="3:38" ht="15">
      <c r="C147" s="58" t="s">
        <v>10</v>
      </c>
      <c r="D147" s="67"/>
      <c r="E147" s="67"/>
      <c r="F147" s="67"/>
      <c r="G147" s="67"/>
      <c r="H147" s="67"/>
      <c r="I147" s="67"/>
      <c r="J147" s="59">
        <f>'Quarterly Results_PROFORMA'!J147</f>
        <v>60</v>
      </c>
      <c r="K147" s="266">
        <f>'Quarterly Results_PROFORMA'!K147</f>
        <v>14.8</v>
      </c>
      <c r="L147" s="266">
        <f aca="true" t="shared" si="143" ref="L147">M147-K147</f>
        <v>16.599999999999998</v>
      </c>
      <c r="M147" s="266">
        <f>'Quarterly Results_PROFORMA'!M147</f>
        <v>31.4</v>
      </c>
      <c r="N147" s="266">
        <f aca="true" t="shared" si="144" ref="N147">O147-M147</f>
        <v>15.899999999999999</v>
      </c>
      <c r="O147" s="266">
        <f>'Quarterly Results_PROFORMA'!O147</f>
        <v>47.3</v>
      </c>
      <c r="P147" s="266">
        <f aca="true" t="shared" si="145" ref="P147:P148">Q147-O147</f>
        <v>15</v>
      </c>
      <c r="Q147" s="266">
        <f>'Quarterly Results_PROFORMA'!Q147</f>
        <v>62.3</v>
      </c>
      <c r="R147" s="59">
        <f>'Quarterly Results_PROFORMA'!R147</f>
        <v>11</v>
      </c>
      <c r="S147" s="59">
        <f aca="true" t="shared" si="146" ref="S147">T147-R147</f>
        <v>4</v>
      </c>
      <c r="T147" s="59">
        <f>'Quarterly Results_PROFORMA'!T147</f>
        <v>15</v>
      </c>
      <c r="U147" s="59">
        <f aca="true" t="shared" si="147" ref="U147">V147-T147</f>
        <v>9.899999999999999</v>
      </c>
      <c r="V147" s="59">
        <f>'Quarterly Results_PROFORMA'!V147</f>
        <v>24.9</v>
      </c>
      <c r="W147" s="59">
        <f aca="true" t="shared" si="148" ref="W147:W148">X147-V147</f>
        <v>10.399999999999999</v>
      </c>
      <c r="X147" s="59">
        <f>'Quarterly Results_PROFORMA'!X147</f>
        <v>35.3</v>
      </c>
      <c r="Y147" s="266">
        <f>'Quarterly Results_PROFORMA'!Y147</f>
        <v>11.5</v>
      </c>
      <c r="Z147" s="266">
        <f aca="true" t="shared" si="149" ref="Z147">AA147-Y147</f>
        <v>14.5</v>
      </c>
      <c r="AA147" s="266">
        <f>'Quarterly Results_PROFORMA'!AA147</f>
        <v>26</v>
      </c>
      <c r="AB147" s="266">
        <f aca="true" t="shared" si="150" ref="AB147">AC147-AA147</f>
        <v>13.600000000000001</v>
      </c>
      <c r="AC147" s="266">
        <f>'Quarterly Results_PROFORMA'!AC147</f>
        <v>39.6</v>
      </c>
      <c r="AD147" s="266">
        <f aca="true" t="shared" si="151" ref="AD147:AD148">AE147-AC147</f>
        <v>17.199999999999996</v>
      </c>
      <c r="AE147" s="266">
        <f>'Quarterly Results_PROFORMA'!AE147</f>
        <v>56.8</v>
      </c>
      <c r="AF147" s="59">
        <f>'Quarterly Results_PROFORMA'!AF147</f>
        <v>16.6</v>
      </c>
      <c r="AG147" s="59"/>
      <c r="AH147" s="59"/>
      <c r="AI147" s="59"/>
      <c r="AJ147" s="59"/>
      <c r="AK147" s="59"/>
      <c r="AL147" s="59"/>
    </row>
    <row r="148" spans="3:38" ht="15">
      <c r="C148" s="58" t="s">
        <v>6</v>
      </c>
      <c r="D148" s="67"/>
      <c r="E148" s="67"/>
      <c r="F148" s="67"/>
      <c r="G148" s="67"/>
      <c r="H148" s="67"/>
      <c r="I148" s="67"/>
      <c r="J148" s="59">
        <f>'Quarterly Results_PROFORMA'!J148</f>
        <v>9.5</v>
      </c>
      <c r="K148" s="266">
        <f>'Quarterly Results_PROFORMA'!K148</f>
        <v>2.2</v>
      </c>
      <c r="L148" s="266">
        <f aca="true" t="shared" si="152" ref="L148">M148-K148</f>
        <v>1.8999999999999995</v>
      </c>
      <c r="M148" s="266">
        <f>'Quarterly Results_PROFORMA'!M148</f>
        <v>4.1</v>
      </c>
      <c r="N148" s="266">
        <f aca="true" t="shared" si="153" ref="N148">O148-M148</f>
        <v>2.5</v>
      </c>
      <c r="O148" s="266">
        <f>'Quarterly Results_PROFORMA'!O148</f>
        <v>6.6</v>
      </c>
      <c r="P148" s="266">
        <f t="shared" si="145"/>
        <v>3</v>
      </c>
      <c r="Q148" s="266">
        <f>'Quarterly Results_PROFORMA'!Q148</f>
        <v>9.6</v>
      </c>
      <c r="R148" s="59">
        <f>'Quarterly Results_PROFORMA'!R148</f>
        <v>1.8</v>
      </c>
      <c r="S148" s="59">
        <f aca="true" t="shared" si="154" ref="S148">T148-R148</f>
        <v>1.7</v>
      </c>
      <c r="T148" s="59">
        <f>'Quarterly Results_PROFORMA'!T148</f>
        <v>3.5</v>
      </c>
      <c r="U148" s="59">
        <f aca="true" t="shared" si="155" ref="U148">V148-T148</f>
        <v>1.2999999999999998</v>
      </c>
      <c r="V148" s="59">
        <f>'Quarterly Results_PROFORMA'!V148</f>
        <v>4.8</v>
      </c>
      <c r="W148" s="59">
        <f t="shared" si="148"/>
        <v>2.9000000000000004</v>
      </c>
      <c r="X148" s="59">
        <f>'Quarterly Results_PROFORMA'!X148</f>
        <v>7.7</v>
      </c>
      <c r="Y148" s="266">
        <f>'Quarterly Results_PROFORMA'!Y148</f>
        <v>1.6</v>
      </c>
      <c r="Z148" s="266">
        <f aca="true" t="shared" si="156" ref="Z148">AA148-Y148</f>
        <v>2.4999999999999996</v>
      </c>
      <c r="AA148" s="266">
        <f>'Quarterly Results_PROFORMA'!AA148</f>
        <v>4.1</v>
      </c>
      <c r="AB148" s="266">
        <f aca="true" t="shared" si="157" ref="AB148">AC148-AA148</f>
        <v>0.7000000000000002</v>
      </c>
      <c r="AC148" s="266">
        <f>'Quarterly Results_PROFORMA'!AC148</f>
        <v>4.8</v>
      </c>
      <c r="AD148" s="266">
        <f t="shared" si="151"/>
        <v>1.7000000000000002</v>
      </c>
      <c r="AE148" s="266">
        <f>'Quarterly Results_PROFORMA'!AE148</f>
        <v>6.5</v>
      </c>
      <c r="AF148" s="59">
        <f>'Quarterly Results_PROFORMA'!AF148</f>
        <v>1.8</v>
      </c>
      <c r="AG148" s="59"/>
      <c r="AH148" s="59"/>
      <c r="AI148" s="59"/>
      <c r="AJ148" s="59"/>
      <c r="AK148" s="59"/>
      <c r="AL148" s="59"/>
    </row>
    <row r="149" spans="3:38" ht="15">
      <c r="C149" s="60" t="s">
        <v>7</v>
      </c>
      <c r="D149" s="68"/>
      <c r="E149" s="68"/>
      <c r="F149" s="68"/>
      <c r="G149" s="68"/>
      <c r="H149" s="68"/>
      <c r="I149" s="68"/>
      <c r="J149" s="61">
        <f>SUM(J146:J148)</f>
        <v>115.7</v>
      </c>
      <c r="K149" s="62">
        <f>SUM(K146:K148)</f>
        <v>28.5</v>
      </c>
      <c r="L149" s="62">
        <f aca="true" t="shared" si="158" ref="L149">SUM(L146:L148)</f>
        <v>29.999999999999996</v>
      </c>
      <c r="M149" s="62">
        <f>SUM(M146:M148)</f>
        <v>58.5</v>
      </c>
      <c r="N149" s="62">
        <f aca="true" t="shared" si="159" ref="N149">SUM(N146:N148)</f>
        <v>29.5</v>
      </c>
      <c r="O149" s="62">
        <f>SUM(O146:O148)</f>
        <v>88</v>
      </c>
      <c r="P149" s="62">
        <f aca="true" t="shared" si="160" ref="P149">SUM(P146:P148)</f>
        <v>30.299999999999997</v>
      </c>
      <c r="Q149" s="62">
        <f>SUM(Q146:Q148)</f>
        <v>118.29999999999998</v>
      </c>
      <c r="R149" s="61">
        <f>SUM(R146:R148)</f>
        <v>25.1</v>
      </c>
      <c r="S149" s="61">
        <f aca="true" t="shared" si="161" ref="S149">SUM(S146:S148)</f>
        <v>19.599999999999998</v>
      </c>
      <c r="T149" s="61">
        <f>SUM(T146:T148)</f>
        <v>44.7</v>
      </c>
      <c r="U149" s="61">
        <f aca="true" t="shared" si="162" ref="U149">SUM(U146:U148)</f>
        <v>23.200000000000003</v>
      </c>
      <c r="V149" s="61">
        <f>SUM(V146:V148)</f>
        <v>67.9</v>
      </c>
      <c r="W149" s="61">
        <f aca="true" t="shared" si="163" ref="W149">SUM(W146:W148)</f>
        <v>26.799999999999997</v>
      </c>
      <c r="X149" s="61">
        <f>SUM(X146:X148)</f>
        <v>94.7</v>
      </c>
      <c r="Y149" s="62">
        <f>SUM(Y146:Y148)</f>
        <v>28.400000000000002</v>
      </c>
      <c r="Z149" s="62">
        <f aca="true" t="shared" si="164" ref="Z149">SUM(Z146:Z148)</f>
        <v>32.3</v>
      </c>
      <c r="AA149" s="62">
        <f>SUM(AA146:AA148)</f>
        <v>60.7</v>
      </c>
      <c r="AB149" s="62">
        <f aca="true" t="shared" si="165" ref="AB149">SUM(AB146:AB148)</f>
        <v>27.2</v>
      </c>
      <c r="AC149" s="62">
        <f>SUM(AC146:AC148)</f>
        <v>87.89999999999999</v>
      </c>
      <c r="AD149" s="62">
        <f aca="true" t="shared" si="166" ref="AD149">SUM(AD146:AD148)</f>
        <v>36.1</v>
      </c>
      <c r="AE149" s="62">
        <f>SUM(AE146:AE148)</f>
        <v>124</v>
      </c>
      <c r="AF149" s="61">
        <f>SUM(AF146:AF148)</f>
        <v>33.5</v>
      </c>
      <c r="AG149" s="61"/>
      <c r="AH149" s="61"/>
      <c r="AI149" s="61"/>
      <c r="AJ149" s="61"/>
      <c r="AK149" s="61"/>
      <c r="AL149" s="61"/>
    </row>
    <row r="150" spans="1:38" ht="5" customHeight="1">
      <c r="A150" s="47"/>
      <c r="B150" s="51"/>
      <c r="C150" s="54"/>
      <c r="D150" s="273"/>
      <c r="E150" s="273"/>
      <c r="F150" s="273"/>
      <c r="G150" s="274"/>
      <c r="H150" s="274"/>
      <c r="I150" s="274"/>
      <c r="J150" s="191"/>
      <c r="K150" s="233"/>
      <c r="L150" s="233"/>
      <c r="M150" s="233"/>
      <c r="N150" s="233"/>
      <c r="O150" s="233"/>
      <c r="P150" s="233"/>
      <c r="Q150" s="233"/>
      <c r="R150" s="191"/>
      <c r="S150" s="191"/>
      <c r="T150" s="191"/>
      <c r="U150" s="191"/>
      <c r="V150" s="191"/>
      <c r="W150" s="191"/>
      <c r="X150" s="191"/>
      <c r="Y150" s="233"/>
      <c r="Z150" s="233"/>
      <c r="AA150" s="233"/>
      <c r="AB150" s="233"/>
      <c r="AC150" s="233"/>
      <c r="AD150" s="233"/>
      <c r="AE150" s="233"/>
      <c r="AF150" s="191"/>
      <c r="AG150" s="197"/>
      <c r="AH150" s="197"/>
      <c r="AI150" s="197"/>
      <c r="AJ150" s="197"/>
      <c r="AK150" s="197"/>
      <c r="AL150" s="197"/>
    </row>
    <row r="151" spans="3:38" ht="15">
      <c r="C151" s="60" t="s">
        <v>8</v>
      </c>
      <c r="D151" s="68"/>
      <c r="E151" s="68"/>
      <c r="F151" s="68"/>
      <c r="G151" s="68"/>
      <c r="H151" s="68"/>
      <c r="I151" s="68"/>
      <c r="J151" s="61">
        <f>'Quarterly Results_PROFORMA'!J151</f>
        <v>9.8</v>
      </c>
      <c r="K151" s="62">
        <f>'Quarterly Results_PROFORMA'!K151</f>
        <v>2.1</v>
      </c>
      <c r="L151" s="62">
        <f aca="true" t="shared" si="167" ref="L151">M151-K151</f>
        <v>2.9999999999999996</v>
      </c>
      <c r="M151" s="62">
        <f>'Quarterly Results_PROFORMA'!M151</f>
        <v>5.1</v>
      </c>
      <c r="N151" s="62">
        <f aca="true" t="shared" si="168" ref="N151">O151-M151</f>
        <v>5.4</v>
      </c>
      <c r="O151" s="62">
        <f>'Quarterly Results_PROFORMA'!O151</f>
        <v>10.5</v>
      </c>
      <c r="P151" s="62">
        <f aca="true" t="shared" si="169" ref="P151">Q151-O151</f>
        <v>2.6999999999999993</v>
      </c>
      <c r="Q151" s="62">
        <f>'Quarterly Results_PROFORMA'!Q151</f>
        <v>13.2</v>
      </c>
      <c r="R151" s="61">
        <f>'Quarterly Results_PROFORMA'!R151</f>
        <v>1.9</v>
      </c>
      <c r="S151" s="61">
        <f aca="true" t="shared" si="170" ref="S151">T151-R151</f>
        <v>2.4</v>
      </c>
      <c r="T151" s="61">
        <f>'Quarterly Results_PROFORMA'!T151</f>
        <v>4.3</v>
      </c>
      <c r="U151" s="61">
        <f aca="true" t="shared" si="171" ref="U151">V151-T151</f>
        <v>5.1000000000000005</v>
      </c>
      <c r="V151" s="61">
        <f>'Quarterly Results_PROFORMA'!V151</f>
        <v>9.4</v>
      </c>
      <c r="W151" s="61">
        <f aca="true" t="shared" si="172" ref="W151">X151-V151</f>
        <v>0.5999999999999996</v>
      </c>
      <c r="X151" s="61">
        <f>'Quarterly Results_PROFORMA'!X151</f>
        <v>10</v>
      </c>
      <c r="Y151" s="62">
        <f>'Quarterly Results_PROFORMA'!Y151</f>
        <v>2.7</v>
      </c>
      <c r="Z151" s="62">
        <f aca="true" t="shared" si="173" ref="Z151">AA151-Y151</f>
        <v>3.5999999999999996</v>
      </c>
      <c r="AA151" s="62">
        <f>'Quarterly Results_PROFORMA'!AA151</f>
        <v>6.3</v>
      </c>
      <c r="AB151" s="62">
        <f aca="true" t="shared" si="174" ref="AB151">AC151-AA151</f>
        <v>3.8</v>
      </c>
      <c r="AC151" s="62">
        <f>'Quarterly Results_PROFORMA'!AC151</f>
        <v>10.1</v>
      </c>
      <c r="AD151" s="62">
        <f aca="true" t="shared" si="175" ref="AD151">AE151-AC151</f>
        <v>2.5999999999999996</v>
      </c>
      <c r="AE151" s="62">
        <f>'Quarterly Results_PROFORMA'!AE151</f>
        <v>12.7</v>
      </c>
      <c r="AF151" s="61">
        <f>'Quarterly Results_PROFORMA'!AF151</f>
        <v>0.6</v>
      </c>
      <c r="AG151" s="61"/>
      <c r="AH151" s="61"/>
      <c r="AI151" s="61"/>
      <c r="AJ151" s="61"/>
      <c r="AK151" s="61"/>
      <c r="AL151" s="61"/>
    </row>
    <row r="152" spans="3:38" ht="15">
      <c r="C152" s="76" t="s">
        <v>9</v>
      </c>
      <c r="D152" s="82"/>
      <c r="E152" s="82"/>
      <c r="F152" s="82"/>
      <c r="G152" s="82"/>
      <c r="H152" s="82"/>
      <c r="I152" s="82"/>
      <c r="J152" s="77">
        <f aca="true" t="shared" si="176" ref="J152:K152">_xlfn.IFERROR(IF(J151/J149&lt;0,"n.m.",J151/J149),"-")</f>
        <v>0.0847018150388937</v>
      </c>
      <c r="K152" s="269">
        <f t="shared" si="176"/>
        <v>0.0736842105263158</v>
      </c>
      <c r="L152" s="269">
        <f aca="true" t="shared" si="177" ref="L152:M152">_xlfn.IFERROR(IF(L151/L149&lt;0,"n.m.",L151/L149),"-")</f>
        <v>0.09999999999999999</v>
      </c>
      <c r="M152" s="269">
        <f t="shared" si="177"/>
        <v>0.08717948717948718</v>
      </c>
      <c r="N152" s="269">
        <f aca="true" t="shared" si="178" ref="N152">_xlfn.IFERROR(IF(N151/N149&lt;0,"n.m.",N151/N149),"-")</f>
        <v>0.18305084745762712</v>
      </c>
      <c r="O152" s="269">
        <f aca="true" t="shared" si="179" ref="O152">_xlfn.IFERROR(IF(O151/O149&lt;0,"n.m.",O151/O149),"-")</f>
        <v>0.11931818181818182</v>
      </c>
      <c r="P152" s="269">
        <f aca="true" t="shared" si="180" ref="P152">_xlfn.IFERROR(IF(P151/P149&lt;0,"n.m.",P151/P149),"-")</f>
        <v>0.08910891089108909</v>
      </c>
      <c r="Q152" s="269">
        <f aca="true" t="shared" si="181" ref="Q152">_xlfn.IFERROR(IF(Q151/Q149&lt;0,"n.m.",Q151/Q149),"-")</f>
        <v>0.11158072696534237</v>
      </c>
      <c r="R152" s="77">
        <f aca="true" t="shared" si="182" ref="R152:S152">_xlfn.IFERROR(IF(R151/R149&lt;0,"n.m.",R151/R149),"-")</f>
        <v>0.07569721115537847</v>
      </c>
      <c r="S152" s="77">
        <f t="shared" si="182"/>
        <v>0.12244897959183675</v>
      </c>
      <c r="T152" s="77">
        <f aca="true" t="shared" si="183" ref="T152:U152">_xlfn.IFERROR(IF(T151/T149&lt;0,"n.m.",T151/T149),"-")</f>
        <v>0.09619686800894854</v>
      </c>
      <c r="U152" s="77">
        <f t="shared" si="183"/>
        <v>0.21982758620689655</v>
      </c>
      <c r="V152" s="77">
        <f aca="true" t="shared" si="184" ref="V152:W152">_xlfn.IFERROR(IF(V151/V149&lt;0,"n.m.",V151/V149),"-")</f>
        <v>0.13843888070692192</v>
      </c>
      <c r="W152" s="77">
        <f t="shared" si="184"/>
        <v>0.022388059701492526</v>
      </c>
      <c r="X152" s="77">
        <f aca="true" t="shared" si="185" ref="X152">_xlfn.IFERROR(IF(X151/X149&lt;0,"n.m.",X151/X149),"-")</f>
        <v>0.10559662090813093</v>
      </c>
      <c r="Y152" s="269">
        <f aca="true" t="shared" si="186" ref="Y152:Z152">_xlfn.IFERROR(IF(Y151/Y149&lt;0,"n.m.",Y151/Y149),"-")</f>
        <v>0.09507042253521127</v>
      </c>
      <c r="Z152" s="269">
        <f t="shared" si="186"/>
        <v>0.11145510835913312</v>
      </c>
      <c r="AA152" s="269">
        <f aca="true" t="shared" si="187" ref="AA152:AB152">_xlfn.IFERROR(IF(AA151/AA149&lt;0,"n.m.",AA151/AA149),"-")</f>
        <v>0.10378912685337725</v>
      </c>
      <c r="AB152" s="269">
        <f t="shared" si="187"/>
        <v>0.13970588235294118</v>
      </c>
      <c r="AC152" s="269">
        <f aca="true" t="shared" si="188" ref="AC152:AD152">_xlfn.IFERROR(IF(AC151/AC149&lt;0,"n.m.",AC151/AC149),"-")</f>
        <v>0.11490329920364051</v>
      </c>
      <c r="AD152" s="269">
        <f t="shared" si="188"/>
        <v>0.07202216066481994</v>
      </c>
      <c r="AE152" s="269">
        <f aca="true" t="shared" si="189" ref="AE152">_xlfn.IFERROR(IF(AE151/AE149&lt;0,"n.m.",AE151/AE149),"-")</f>
        <v>0.10241935483870968</v>
      </c>
      <c r="AF152" s="77">
        <f aca="true" t="shared" si="190" ref="AF152">_xlfn.IFERROR(IF(AF151/AF149&lt;0,"n.m.",AF151/AF149),"-")</f>
        <v>0.01791044776119403</v>
      </c>
      <c r="AG152" s="77"/>
      <c r="AH152" s="77"/>
      <c r="AI152" s="77"/>
      <c r="AJ152" s="77"/>
      <c r="AK152" s="77"/>
      <c r="AL152" s="77"/>
    </row>
    <row r="153" spans="3:38" ht="15">
      <c r="C153" s="60" t="s">
        <v>3</v>
      </c>
      <c r="D153" s="68"/>
      <c r="E153" s="68"/>
      <c r="F153" s="68"/>
      <c r="G153" s="68"/>
      <c r="H153" s="68"/>
      <c r="I153" s="68"/>
      <c r="J153" s="61">
        <f>'Quarterly Results_PROFORMA'!J153</f>
        <v>-2.1</v>
      </c>
      <c r="K153" s="62">
        <f>'Quarterly Results_PROFORMA'!K153</f>
        <v>-0.7</v>
      </c>
      <c r="L153" s="62">
        <f aca="true" t="shared" si="191" ref="L153">M153-K153</f>
        <v>0.19999999999999996</v>
      </c>
      <c r="M153" s="62">
        <f>'Quarterly Results_PROFORMA'!M153</f>
        <v>-0.5</v>
      </c>
      <c r="N153" s="62">
        <f aca="true" t="shared" si="192" ref="N153">O153-M153</f>
        <v>2.6</v>
      </c>
      <c r="O153" s="62">
        <f>'Quarterly Results_PROFORMA'!O153</f>
        <v>2.1</v>
      </c>
      <c r="P153" s="62">
        <f aca="true" t="shared" si="193" ref="P153">Q153-O153</f>
        <v>-0.40000000000000013</v>
      </c>
      <c r="Q153" s="62">
        <f>'Quarterly Results_PROFORMA'!Q153</f>
        <v>1.7</v>
      </c>
      <c r="R153" s="61">
        <f>'Quarterly Results_PROFORMA'!R153</f>
        <v>-1</v>
      </c>
      <c r="S153" s="61">
        <f aca="true" t="shared" si="194" ref="S153">T153-R153</f>
        <v>-0.5</v>
      </c>
      <c r="T153" s="61">
        <f>'Quarterly Results_PROFORMA'!T153</f>
        <v>-1.5</v>
      </c>
      <c r="U153" s="61">
        <f aca="true" t="shared" si="195" ref="U153">V153-T153</f>
        <v>2.2</v>
      </c>
      <c r="V153" s="61">
        <f>'Quarterly Results_PROFORMA'!V153</f>
        <v>0.7000000000000002</v>
      </c>
      <c r="W153" s="61">
        <f aca="true" t="shared" si="196" ref="W153">X153-V153</f>
        <v>-2.4000000000000004</v>
      </c>
      <c r="X153" s="61">
        <f>'Quarterly Results_PROFORMA'!X153</f>
        <v>-1.7</v>
      </c>
      <c r="Y153" s="62">
        <f>'Quarterly Results_PROFORMA'!Y153</f>
        <v>0.5</v>
      </c>
      <c r="Z153" s="62">
        <f aca="true" t="shared" si="197" ref="Z153">AA153-Y153</f>
        <v>1.3</v>
      </c>
      <c r="AA153" s="62">
        <f>'Quarterly Results_PROFORMA'!AA153</f>
        <v>1.8</v>
      </c>
      <c r="AB153" s="62">
        <f aca="true" t="shared" si="198" ref="AB153">AC153-AA153</f>
        <v>1.5999999999999999</v>
      </c>
      <c r="AC153" s="62">
        <f>'Quarterly Results_PROFORMA'!AC153</f>
        <v>3.4</v>
      </c>
      <c r="AD153" s="62">
        <f aca="true" t="shared" si="199" ref="AD153">AE153-AC153</f>
        <v>0.3999999999999999</v>
      </c>
      <c r="AE153" s="62">
        <f>'Quarterly Results_PROFORMA'!AE153</f>
        <v>3.8</v>
      </c>
      <c r="AF153" s="61">
        <f>'Quarterly Results_PROFORMA'!AF153</f>
        <v>-1.5</v>
      </c>
      <c r="AG153" s="61"/>
      <c r="AH153" s="61"/>
      <c r="AI153" s="61"/>
      <c r="AJ153" s="61"/>
      <c r="AK153" s="61"/>
      <c r="AL153" s="61"/>
    </row>
    <row r="154" spans="3:38" ht="15">
      <c r="C154" s="270" t="s">
        <v>68</v>
      </c>
      <c r="D154" s="271"/>
      <c r="E154" s="271"/>
      <c r="F154" s="271"/>
      <c r="G154" s="271"/>
      <c r="H154" s="271"/>
      <c r="I154" s="271"/>
      <c r="J154" s="195" t="str">
        <f aca="true" t="shared" si="200" ref="J154:K154">_xlfn.IFERROR(IF(J153/J149&lt;0,"n.m.",J153/J149),"-")</f>
        <v>n.m.</v>
      </c>
      <c r="K154" s="272" t="str">
        <f t="shared" si="200"/>
        <v>n.m.</v>
      </c>
      <c r="L154" s="272">
        <f aca="true" t="shared" si="201" ref="L154:M154">_xlfn.IFERROR(IF(L153/L149&lt;0,"n.m.",L153/L149),"-")</f>
        <v>0.006666666666666666</v>
      </c>
      <c r="M154" s="272" t="str">
        <f t="shared" si="201"/>
        <v>n.m.</v>
      </c>
      <c r="N154" s="272">
        <f aca="true" t="shared" si="202" ref="N154">_xlfn.IFERROR(IF(N153/N149&lt;0,"n.m.",N153/N149),"-")</f>
        <v>0.08813559322033898</v>
      </c>
      <c r="O154" s="272">
        <f aca="true" t="shared" si="203" ref="O154">_xlfn.IFERROR(IF(O153/O149&lt;0,"n.m.",O153/O149),"-")</f>
        <v>0.023863636363636365</v>
      </c>
      <c r="P154" s="272" t="str">
        <f aca="true" t="shared" si="204" ref="P154">_xlfn.IFERROR(IF(P153/P149&lt;0,"n.m.",P153/P149),"-")</f>
        <v>n.m.</v>
      </c>
      <c r="Q154" s="272">
        <f aca="true" t="shared" si="205" ref="Q154">_xlfn.IFERROR(IF(Q153/Q149&lt;0,"n.m.",Q153/Q149),"-")</f>
        <v>0.01437024513947591</v>
      </c>
      <c r="R154" s="195" t="str">
        <f aca="true" t="shared" si="206" ref="R154:S154">_xlfn.IFERROR(IF(R153/R149&lt;0,"n.m.",R153/R149),"-")</f>
        <v>n.m.</v>
      </c>
      <c r="S154" s="195" t="str">
        <f t="shared" si="206"/>
        <v>n.m.</v>
      </c>
      <c r="T154" s="195" t="str">
        <f aca="true" t="shared" si="207" ref="T154:U154">_xlfn.IFERROR(IF(T153/T149&lt;0,"n.m.",T153/T149),"-")</f>
        <v>n.m.</v>
      </c>
      <c r="U154" s="195">
        <f t="shared" si="207"/>
        <v>0.09482758620689655</v>
      </c>
      <c r="V154" s="195">
        <f aca="true" t="shared" si="208" ref="V154:W154">_xlfn.IFERROR(IF(V153/V149&lt;0,"n.m.",V153/V149),"-")</f>
        <v>0.010309278350515465</v>
      </c>
      <c r="W154" s="195" t="str">
        <f t="shared" si="208"/>
        <v>n.m.</v>
      </c>
      <c r="X154" s="195" t="str">
        <f aca="true" t="shared" si="209" ref="X154">_xlfn.IFERROR(IF(X153/X149&lt;0,"n.m.",X153/X149),"-")</f>
        <v>n.m.</v>
      </c>
      <c r="Y154" s="272">
        <f aca="true" t="shared" si="210" ref="Y154:Z154">_xlfn.IFERROR(IF(Y153/Y149&lt;0,"n.m.",Y153/Y149),"-")</f>
        <v>0.0176056338028169</v>
      </c>
      <c r="Z154" s="272">
        <f t="shared" si="210"/>
        <v>0.04024767801857586</v>
      </c>
      <c r="AA154" s="272">
        <f aca="true" t="shared" si="211" ref="AA154:AB154">_xlfn.IFERROR(IF(AA153/AA149&lt;0,"n.m.",AA153/AA149),"-")</f>
        <v>0.029654036243822075</v>
      </c>
      <c r="AB154" s="272">
        <f t="shared" si="211"/>
        <v>0.058823529411764705</v>
      </c>
      <c r="AC154" s="272">
        <f aca="true" t="shared" si="212" ref="AC154:AD154">_xlfn.IFERROR(IF(AC153/AC149&lt;0,"n.m.",AC153/AC149),"-")</f>
        <v>0.038680318543799774</v>
      </c>
      <c r="AD154" s="272">
        <f t="shared" si="212"/>
        <v>0.011080332409972296</v>
      </c>
      <c r="AE154" s="272">
        <f aca="true" t="shared" si="213" ref="AE154">_xlfn.IFERROR(IF(AE153/AE149&lt;0,"n.m.",AE153/AE149),"-")</f>
        <v>0.03064516129032258</v>
      </c>
      <c r="AF154" s="195" t="str">
        <f aca="true" t="shared" si="214" ref="AF154">_xlfn.IFERROR(IF(AF153/AF149&lt;0,"n.m.",AF153/AF149),"-")</f>
        <v>n.m.</v>
      </c>
      <c r="AG154" s="195"/>
      <c r="AH154" s="195"/>
      <c r="AI154" s="195"/>
      <c r="AJ154" s="195"/>
      <c r="AK154" s="195"/>
      <c r="AL154" s="195"/>
    </row>
    <row r="155" ht="15">
      <c r="AF155" s="77"/>
    </row>
    <row r="157" spans="3:38" ht="20" customHeight="1" thickBot="1">
      <c r="C157" s="198" t="s">
        <v>119</v>
      </c>
      <c r="D157" s="317">
        <v>2018</v>
      </c>
      <c r="E157" s="318"/>
      <c r="F157" s="318"/>
      <c r="G157" s="318"/>
      <c r="H157" s="318"/>
      <c r="I157" s="318"/>
      <c r="J157" s="319"/>
      <c r="K157" s="320">
        <v>2019</v>
      </c>
      <c r="L157" s="321"/>
      <c r="M157" s="321"/>
      <c r="N157" s="321"/>
      <c r="O157" s="321"/>
      <c r="P157" s="321"/>
      <c r="Q157" s="322"/>
      <c r="R157" s="317">
        <v>2020</v>
      </c>
      <c r="S157" s="318"/>
      <c r="T157" s="318"/>
      <c r="U157" s="318"/>
      <c r="V157" s="318"/>
      <c r="W157" s="318"/>
      <c r="X157" s="319"/>
      <c r="Y157" s="320">
        <v>2021</v>
      </c>
      <c r="Z157" s="321"/>
      <c r="AA157" s="321"/>
      <c r="AB157" s="321"/>
      <c r="AC157" s="321"/>
      <c r="AD157" s="321"/>
      <c r="AE157" s="322"/>
      <c r="AF157" s="317">
        <v>2022</v>
      </c>
      <c r="AG157" s="318"/>
      <c r="AH157" s="318"/>
      <c r="AI157" s="318"/>
      <c r="AJ157" s="318"/>
      <c r="AK157" s="318"/>
      <c r="AL157" s="319"/>
    </row>
    <row r="158" spans="3:38" ht="15" thickBot="1">
      <c r="C158" s="24" t="s">
        <v>151</v>
      </c>
      <c r="D158" s="17" t="s">
        <v>164</v>
      </c>
      <c r="E158" s="17" t="s">
        <v>165</v>
      </c>
      <c r="F158" s="17" t="s">
        <v>221</v>
      </c>
      <c r="G158" s="17" t="s">
        <v>166</v>
      </c>
      <c r="H158" s="17" t="s">
        <v>222</v>
      </c>
      <c r="I158" s="17" t="s">
        <v>167</v>
      </c>
      <c r="J158" s="17" t="s">
        <v>168</v>
      </c>
      <c r="K158" s="41" t="s">
        <v>164</v>
      </c>
      <c r="L158" s="41" t="s">
        <v>165</v>
      </c>
      <c r="M158" s="41" t="s">
        <v>221</v>
      </c>
      <c r="N158" s="41" t="s">
        <v>166</v>
      </c>
      <c r="O158" s="41" t="s">
        <v>222</v>
      </c>
      <c r="P158" s="41" t="s">
        <v>167</v>
      </c>
      <c r="Q158" s="41" t="s">
        <v>168</v>
      </c>
      <c r="R158" s="17" t="s">
        <v>164</v>
      </c>
      <c r="S158" s="17" t="s">
        <v>165</v>
      </c>
      <c r="T158" s="17" t="s">
        <v>221</v>
      </c>
      <c r="U158" s="17" t="s">
        <v>166</v>
      </c>
      <c r="V158" s="17" t="s">
        <v>222</v>
      </c>
      <c r="W158" s="17" t="s">
        <v>167</v>
      </c>
      <c r="X158" s="17" t="s">
        <v>168</v>
      </c>
      <c r="Y158" s="41" t="s">
        <v>164</v>
      </c>
      <c r="Z158" s="41" t="s">
        <v>165</v>
      </c>
      <c r="AA158" s="41" t="s">
        <v>221</v>
      </c>
      <c r="AB158" s="41" t="s">
        <v>166</v>
      </c>
      <c r="AC158" s="41" t="s">
        <v>222</v>
      </c>
      <c r="AD158" s="41" t="s">
        <v>167</v>
      </c>
      <c r="AE158" s="41" t="s">
        <v>168</v>
      </c>
      <c r="AF158" s="17" t="s">
        <v>164</v>
      </c>
      <c r="AG158" s="17" t="s">
        <v>165</v>
      </c>
      <c r="AH158" s="17" t="s">
        <v>221</v>
      </c>
      <c r="AI158" s="17" t="s">
        <v>166</v>
      </c>
      <c r="AJ158" s="17" t="s">
        <v>222</v>
      </c>
      <c r="AK158" s="17" t="s">
        <v>167</v>
      </c>
      <c r="AL158" s="17" t="s">
        <v>168</v>
      </c>
    </row>
    <row r="159" spans="1:31" ht="5" customHeight="1">
      <c r="A159" s="47"/>
      <c r="B159" s="51"/>
      <c r="C159" s="54"/>
      <c r="D159" s="191"/>
      <c r="E159" s="191"/>
      <c r="F159" s="191"/>
      <c r="G159" s="192"/>
      <c r="H159" s="192"/>
      <c r="I159" s="192"/>
      <c r="J159" s="192"/>
      <c r="K159" s="55"/>
      <c r="L159" s="55"/>
      <c r="M159" s="55"/>
      <c r="N159" s="55"/>
      <c r="O159" s="55"/>
      <c r="P159" s="55"/>
      <c r="Q159" s="55"/>
      <c r="Y159" s="55"/>
      <c r="Z159" s="55"/>
      <c r="AA159" s="55"/>
      <c r="AB159" s="55"/>
      <c r="AC159" s="55"/>
      <c r="AD159" s="55"/>
      <c r="AE159" s="55"/>
    </row>
    <row r="160" spans="3:38" ht="15">
      <c r="C160" s="58" t="s">
        <v>11</v>
      </c>
      <c r="D160" s="67"/>
      <c r="E160" s="67"/>
      <c r="F160" s="67"/>
      <c r="G160" s="67"/>
      <c r="H160" s="67"/>
      <c r="I160" s="67"/>
      <c r="J160" s="67"/>
      <c r="K160" s="90"/>
      <c r="L160" s="90"/>
      <c r="M160" s="90"/>
      <c r="N160" s="90"/>
      <c r="O160" s="90"/>
      <c r="P160" s="90"/>
      <c r="Q160" s="90"/>
      <c r="R160" s="275"/>
      <c r="S160" s="67"/>
      <c r="T160" s="275"/>
      <c r="U160" s="67"/>
      <c r="V160" s="275"/>
      <c r="W160" s="67"/>
      <c r="X160" s="275"/>
      <c r="Y160" s="266">
        <f>AA160-Z160</f>
        <v>14.903000000000006</v>
      </c>
      <c r="Z160" s="266">
        <f>'Quarterly Results_PROFORMA'!Z160</f>
        <v>57.10000000000001</v>
      </c>
      <c r="AA160" s="266">
        <f>AC160-AB160</f>
        <v>72.00300000000001</v>
      </c>
      <c r="AB160" s="266">
        <f>'Quarterly Results_PROFORMA'!AB160</f>
        <v>65.5</v>
      </c>
      <c r="AC160" s="266">
        <f>AE160-AD160</f>
        <v>137.50300000000001</v>
      </c>
      <c r="AD160" s="266">
        <f>'Quarterly Results_PROFORMA'!AD160</f>
        <v>60.19999999999999</v>
      </c>
      <c r="AE160" s="125">
        <v>197.703</v>
      </c>
      <c r="AF160" s="59">
        <f>'Quarterly Results_PROFORMA'!AF160</f>
        <v>56.4</v>
      </c>
      <c r="AG160" s="59"/>
      <c r="AH160" s="59"/>
      <c r="AI160" s="59"/>
      <c r="AJ160" s="59"/>
      <c r="AK160" s="59"/>
      <c r="AL160" s="59"/>
    </row>
    <row r="161" spans="3:38" ht="15">
      <c r="C161" s="58" t="s">
        <v>6</v>
      </c>
      <c r="D161" s="67"/>
      <c r="E161" s="67"/>
      <c r="F161" s="67"/>
      <c r="G161" s="67"/>
      <c r="H161" s="67"/>
      <c r="I161" s="67"/>
      <c r="J161" s="67"/>
      <c r="K161" s="90"/>
      <c r="L161" s="90"/>
      <c r="M161" s="90"/>
      <c r="N161" s="90"/>
      <c r="O161" s="90"/>
      <c r="P161" s="90"/>
      <c r="Q161" s="90"/>
      <c r="R161" s="275"/>
      <c r="S161" s="67"/>
      <c r="T161" s="275"/>
      <c r="U161" s="67"/>
      <c r="V161" s="275"/>
      <c r="W161" s="67"/>
      <c r="X161" s="275"/>
      <c r="Y161" s="266">
        <f>AA161-Z161</f>
        <v>1.397000000000003</v>
      </c>
      <c r="Z161" s="266">
        <f>'Quarterly Results_PROFORMA'!Z161</f>
        <v>5.3</v>
      </c>
      <c r="AA161" s="266">
        <f>AC161-AB161</f>
        <v>6.697000000000003</v>
      </c>
      <c r="AB161" s="266">
        <f>'Quarterly Results_PROFORMA'!AB161</f>
        <v>5.1</v>
      </c>
      <c r="AC161" s="266">
        <f>AE161-AD161</f>
        <v>11.797000000000002</v>
      </c>
      <c r="AD161" s="266">
        <f>'Quarterly Results_PROFORMA'!AD161</f>
        <v>3.4000000000000004</v>
      </c>
      <c r="AE161" s="125">
        <v>15.197000000000003</v>
      </c>
      <c r="AF161" s="59">
        <f>'Quarterly Results_PROFORMA'!AF161</f>
        <v>4.2</v>
      </c>
      <c r="AG161" s="59"/>
      <c r="AH161" s="59"/>
      <c r="AI161" s="59"/>
      <c r="AJ161" s="59"/>
      <c r="AK161" s="59"/>
      <c r="AL161" s="59"/>
    </row>
    <row r="162" spans="3:38" ht="15">
      <c r="C162" s="60" t="s">
        <v>7</v>
      </c>
      <c r="D162" s="68"/>
      <c r="E162" s="68"/>
      <c r="F162" s="68"/>
      <c r="G162" s="68"/>
      <c r="H162" s="68"/>
      <c r="I162" s="68"/>
      <c r="J162" s="68"/>
      <c r="K162" s="91"/>
      <c r="L162" s="91"/>
      <c r="M162" s="91"/>
      <c r="N162" s="91"/>
      <c r="O162" s="91"/>
      <c r="P162" s="91"/>
      <c r="Q162" s="91"/>
      <c r="R162" s="68"/>
      <c r="S162" s="68"/>
      <c r="T162" s="68"/>
      <c r="U162" s="68"/>
      <c r="V162" s="68"/>
      <c r="W162" s="68"/>
      <c r="X162" s="68"/>
      <c r="Y162" s="62">
        <f aca="true" t="shared" si="215" ref="Y162:AF162">SUM(Y160:Y161)</f>
        <v>16.300000000000008</v>
      </c>
      <c r="Z162" s="62">
        <f t="shared" si="215"/>
        <v>62.400000000000006</v>
      </c>
      <c r="AA162" s="62">
        <f t="shared" si="215"/>
        <v>78.70000000000002</v>
      </c>
      <c r="AB162" s="62">
        <f t="shared" si="215"/>
        <v>70.6</v>
      </c>
      <c r="AC162" s="62">
        <f t="shared" si="215"/>
        <v>149.3</v>
      </c>
      <c r="AD162" s="62">
        <f t="shared" si="215"/>
        <v>63.59999999999999</v>
      </c>
      <c r="AE162" s="62">
        <f t="shared" si="215"/>
        <v>212.9</v>
      </c>
      <c r="AF162" s="61">
        <f t="shared" si="215"/>
        <v>60.6</v>
      </c>
      <c r="AG162" s="61"/>
      <c r="AH162" s="61"/>
      <c r="AI162" s="61"/>
      <c r="AJ162" s="61"/>
      <c r="AK162" s="61"/>
      <c r="AL162" s="61"/>
    </row>
    <row r="163" spans="1:38" ht="5" customHeight="1">
      <c r="A163" s="47"/>
      <c r="B163" s="51"/>
      <c r="C163" s="54"/>
      <c r="D163" s="273"/>
      <c r="E163" s="273"/>
      <c r="F163" s="273"/>
      <c r="G163" s="274"/>
      <c r="H163" s="274"/>
      <c r="I163" s="274"/>
      <c r="J163" s="273"/>
      <c r="K163" s="276"/>
      <c r="L163" s="276"/>
      <c r="M163" s="276"/>
      <c r="N163" s="276"/>
      <c r="O163" s="276"/>
      <c r="P163" s="276"/>
      <c r="Q163" s="276"/>
      <c r="R163" s="273"/>
      <c r="S163" s="273"/>
      <c r="T163" s="273"/>
      <c r="U163" s="273"/>
      <c r="V163" s="273"/>
      <c r="W163" s="273"/>
      <c r="X163" s="273"/>
      <c r="Y163" s="277"/>
      <c r="Z163" s="277"/>
      <c r="AA163" s="277"/>
      <c r="AB163" s="277"/>
      <c r="AC163" s="277"/>
      <c r="AD163" s="277"/>
      <c r="AE163" s="277"/>
      <c r="AF163" s="196"/>
      <c r="AG163" s="197"/>
      <c r="AH163" s="197"/>
      <c r="AI163" s="197"/>
      <c r="AJ163" s="197"/>
      <c r="AK163" s="197"/>
      <c r="AL163" s="197"/>
    </row>
    <row r="164" spans="3:38" ht="15">
      <c r="C164" s="60" t="s">
        <v>8</v>
      </c>
      <c r="D164" s="68"/>
      <c r="E164" s="68"/>
      <c r="F164" s="68"/>
      <c r="G164" s="68"/>
      <c r="H164" s="68"/>
      <c r="I164" s="68"/>
      <c r="J164" s="68"/>
      <c r="K164" s="91"/>
      <c r="L164" s="91"/>
      <c r="M164" s="91"/>
      <c r="N164" s="91"/>
      <c r="O164" s="91"/>
      <c r="P164" s="91"/>
      <c r="Q164" s="91"/>
      <c r="R164" s="278"/>
      <c r="S164" s="68"/>
      <c r="T164" s="278"/>
      <c r="U164" s="68"/>
      <c r="V164" s="278"/>
      <c r="W164" s="68"/>
      <c r="X164" s="278"/>
      <c r="Y164" s="62">
        <f>AA164-Z164</f>
        <v>6.400000000000002</v>
      </c>
      <c r="Z164" s="62">
        <f>'Quarterly Results_PROFORMA'!Z164</f>
        <v>25.8</v>
      </c>
      <c r="AA164" s="62">
        <f>AC164-AB164</f>
        <v>32.2</v>
      </c>
      <c r="AB164" s="62">
        <f>'Quarterly Results_PROFORMA'!AB164</f>
        <v>39.400000000000006</v>
      </c>
      <c r="AC164" s="62">
        <f>AE164-AD164</f>
        <v>71.60000000000001</v>
      </c>
      <c r="AD164" s="62">
        <f>'Quarterly Results_PROFORMA'!AD164</f>
        <v>17.89999999999999</v>
      </c>
      <c r="AE164" s="138">
        <v>89.5</v>
      </c>
      <c r="AF164" s="61">
        <f>'Quarterly Results_PROFORMA'!AF164</f>
        <v>30.1</v>
      </c>
      <c r="AG164" s="61"/>
      <c r="AH164" s="61"/>
      <c r="AI164" s="61"/>
      <c r="AJ164" s="61"/>
      <c r="AK164" s="61"/>
      <c r="AL164" s="61"/>
    </row>
    <row r="165" spans="3:38" ht="15">
      <c r="C165" s="76" t="s">
        <v>9</v>
      </c>
      <c r="D165" s="82"/>
      <c r="E165" s="82"/>
      <c r="F165" s="82"/>
      <c r="G165" s="82"/>
      <c r="H165" s="82"/>
      <c r="I165" s="82"/>
      <c r="J165" s="82"/>
      <c r="K165" s="279"/>
      <c r="L165" s="279"/>
      <c r="M165" s="279"/>
      <c r="N165" s="279"/>
      <c r="O165" s="279"/>
      <c r="P165" s="279"/>
      <c r="Q165" s="279"/>
      <c r="R165" s="82"/>
      <c r="S165" s="82"/>
      <c r="T165" s="82"/>
      <c r="U165" s="82"/>
      <c r="V165" s="82"/>
      <c r="W165" s="82"/>
      <c r="X165" s="82"/>
      <c r="Y165" s="269">
        <f aca="true" t="shared" si="216" ref="Y165:AF165">_xlfn.IFERROR(IF(Y164/Y162&lt;0,"n.m.",Y164/Y162),"-")</f>
        <v>0.3926380368098159</v>
      </c>
      <c r="Z165" s="269">
        <f t="shared" si="216"/>
        <v>0.41346153846153844</v>
      </c>
      <c r="AA165" s="269">
        <f t="shared" si="216"/>
        <v>0.40914866581956794</v>
      </c>
      <c r="AB165" s="269">
        <f t="shared" si="216"/>
        <v>0.5580736543909349</v>
      </c>
      <c r="AC165" s="269">
        <f t="shared" si="216"/>
        <v>0.4795713328868051</v>
      </c>
      <c r="AD165" s="269">
        <f t="shared" si="216"/>
        <v>0.2814465408805031</v>
      </c>
      <c r="AE165" s="269">
        <f t="shared" si="216"/>
        <v>0.42038515735086895</v>
      </c>
      <c r="AF165" s="77">
        <f t="shared" si="216"/>
        <v>0.4966996699669967</v>
      </c>
      <c r="AG165" s="77"/>
      <c r="AH165" s="77"/>
      <c r="AI165" s="77"/>
      <c r="AJ165" s="77"/>
      <c r="AK165" s="77"/>
      <c r="AL165" s="77"/>
    </row>
    <row r="166" spans="3:38" ht="15">
      <c r="C166" s="60" t="s">
        <v>3</v>
      </c>
      <c r="D166" s="68"/>
      <c r="E166" s="68"/>
      <c r="F166" s="68"/>
      <c r="G166" s="68"/>
      <c r="H166" s="68"/>
      <c r="I166" s="68"/>
      <c r="J166" s="68"/>
      <c r="K166" s="91"/>
      <c r="L166" s="91"/>
      <c r="M166" s="91"/>
      <c r="N166" s="91"/>
      <c r="O166" s="91"/>
      <c r="P166" s="91"/>
      <c r="Q166" s="91"/>
      <c r="R166" s="278"/>
      <c r="S166" s="68"/>
      <c r="T166" s="278"/>
      <c r="U166" s="68"/>
      <c r="V166" s="278"/>
      <c r="W166" s="68"/>
      <c r="X166" s="278"/>
      <c r="Y166" s="62">
        <f>Y40-SUM(Y43:Y45)</f>
        <v>4.1000000000000085</v>
      </c>
      <c r="Z166" s="62">
        <f>Z40-SUM(Z43:Z45)</f>
        <v>14.300000000000015</v>
      </c>
      <c r="AA166" s="62">
        <f>AC166-AB166</f>
        <v>18.399999999999984</v>
      </c>
      <c r="AB166" s="62">
        <f>AB40-SUM(AB43:AB45)</f>
        <v>27.699999999999967</v>
      </c>
      <c r="AC166" s="62">
        <f>AE166-AD166</f>
        <v>46.09999999999995</v>
      </c>
      <c r="AD166" s="62">
        <f>AD40-SUM(AD43:AD45)</f>
        <v>6.100000000000049</v>
      </c>
      <c r="AE166" s="138">
        <v>52.2</v>
      </c>
      <c r="AF166" s="61">
        <f>'Quarterly Results_PROFORMA'!AF166</f>
        <v>18.5</v>
      </c>
      <c r="AG166" s="61"/>
      <c r="AH166" s="61"/>
      <c r="AI166" s="61"/>
      <c r="AJ166" s="61"/>
      <c r="AK166" s="61"/>
      <c r="AL166" s="61"/>
    </row>
    <row r="167" spans="3:38" ht="15">
      <c r="C167" s="270" t="s">
        <v>68</v>
      </c>
      <c r="D167" s="271"/>
      <c r="E167" s="271"/>
      <c r="F167" s="271"/>
      <c r="G167" s="271"/>
      <c r="H167" s="271"/>
      <c r="I167" s="271"/>
      <c r="J167" s="195"/>
      <c r="K167" s="272"/>
      <c r="L167" s="272"/>
      <c r="M167" s="272"/>
      <c r="N167" s="272"/>
      <c r="O167" s="272"/>
      <c r="P167" s="272"/>
      <c r="Q167" s="272"/>
      <c r="R167" s="195"/>
      <c r="S167" s="195"/>
      <c r="T167" s="195"/>
      <c r="U167" s="195"/>
      <c r="V167" s="195"/>
      <c r="W167" s="195"/>
      <c r="X167" s="195"/>
      <c r="Y167" s="272">
        <f aca="true" t="shared" si="217" ref="Y167:AF167">_xlfn.IFERROR(IF(Y166/Y162&lt;0,"n.m.",Y166/Y162),"-")</f>
        <v>0.2515337423312887</v>
      </c>
      <c r="Z167" s="272">
        <f t="shared" si="217"/>
        <v>0.22916666666666688</v>
      </c>
      <c r="AA167" s="272">
        <f t="shared" si="217"/>
        <v>0.23379923761118146</v>
      </c>
      <c r="AB167" s="272">
        <f t="shared" si="217"/>
        <v>0.39235127478753495</v>
      </c>
      <c r="AC167" s="272">
        <f t="shared" si="217"/>
        <v>0.30877427997320794</v>
      </c>
      <c r="AD167" s="272">
        <f t="shared" si="217"/>
        <v>0.09591194968553539</v>
      </c>
      <c r="AE167" s="272">
        <f t="shared" si="217"/>
        <v>0.2451855331141381</v>
      </c>
      <c r="AF167" s="195">
        <f t="shared" si="217"/>
        <v>0.30528052805280526</v>
      </c>
      <c r="AG167" s="195"/>
      <c r="AH167" s="195"/>
      <c r="AI167" s="195"/>
      <c r="AJ167" s="195"/>
      <c r="AK167" s="195"/>
      <c r="AL167" s="195"/>
    </row>
    <row r="170" spans="1:10" s="229" customFormat="1" ht="5" customHeight="1">
      <c r="A170" s="225"/>
      <c r="B170" s="226"/>
      <c r="C170" s="323" t="s">
        <v>229</v>
      </c>
      <c r="D170" s="227"/>
      <c r="E170" s="228"/>
      <c r="F170" s="228"/>
      <c r="G170" s="228"/>
      <c r="H170" s="228"/>
      <c r="I170" s="228"/>
      <c r="J170" s="228"/>
    </row>
    <row r="171" spans="1:10" s="229" customFormat="1" ht="10" customHeight="1">
      <c r="A171" s="225"/>
      <c r="B171" s="226"/>
      <c r="C171" s="323"/>
      <c r="D171" s="227"/>
      <c r="E171" s="228"/>
      <c r="F171" s="228"/>
      <c r="G171" s="228"/>
      <c r="H171" s="228"/>
      <c r="I171" s="228"/>
      <c r="J171" s="228"/>
    </row>
    <row r="173" spans="1:38" s="50" customFormat="1" ht="20" customHeight="1" thickBot="1">
      <c r="A173" s="48"/>
      <c r="B173" s="49"/>
      <c r="C173" s="190" t="s">
        <v>276</v>
      </c>
      <c r="D173" s="317">
        <v>2018</v>
      </c>
      <c r="E173" s="318"/>
      <c r="F173" s="318"/>
      <c r="G173" s="318"/>
      <c r="H173" s="318"/>
      <c r="I173" s="318"/>
      <c r="J173" s="319"/>
      <c r="K173" s="320">
        <v>2019</v>
      </c>
      <c r="L173" s="321"/>
      <c r="M173" s="321"/>
      <c r="N173" s="321"/>
      <c r="O173" s="321"/>
      <c r="P173" s="321"/>
      <c r="Q173" s="322"/>
      <c r="R173" s="317">
        <v>2020</v>
      </c>
      <c r="S173" s="318"/>
      <c r="T173" s="318"/>
      <c r="U173" s="318"/>
      <c r="V173" s="318"/>
      <c r="W173" s="318"/>
      <c r="X173" s="319"/>
      <c r="Y173" s="320">
        <v>2021</v>
      </c>
      <c r="Z173" s="321"/>
      <c r="AA173" s="321"/>
      <c r="AB173" s="321"/>
      <c r="AC173" s="321"/>
      <c r="AD173" s="321"/>
      <c r="AE173" s="322"/>
      <c r="AF173" s="317">
        <v>2022</v>
      </c>
      <c r="AG173" s="318"/>
      <c r="AH173" s="318"/>
      <c r="AI173" s="318"/>
      <c r="AJ173" s="318"/>
      <c r="AK173" s="318"/>
      <c r="AL173" s="319"/>
    </row>
    <row r="174" spans="1:38" s="53" customFormat="1" ht="15" customHeight="1" thickBot="1">
      <c r="A174" s="51"/>
      <c r="B174" s="52"/>
      <c r="C174" s="24" t="s">
        <v>151</v>
      </c>
      <c r="D174" s="87" t="s">
        <v>225</v>
      </c>
      <c r="E174" s="86"/>
      <c r="F174" s="86" t="s">
        <v>226</v>
      </c>
      <c r="G174" s="17"/>
      <c r="H174" s="86" t="s">
        <v>227</v>
      </c>
      <c r="I174" s="17"/>
      <c r="J174" s="86" t="s">
        <v>228</v>
      </c>
      <c r="K174" s="88" t="s">
        <v>225</v>
      </c>
      <c r="L174" s="89"/>
      <c r="M174" s="89" t="s">
        <v>226</v>
      </c>
      <c r="N174" s="41"/>
      <c r="O174" s="89" t="s">
        <v>227</v>
      </c>
      <c r="P174" s="41"/>
      <c r="Q174" s="89" t="s">
        <v>228</v>
      </c>
      <c r="R174" s="87" t="s">
        <v>225</v>
      </c>
      <c r="S174" s="86"/>
      <c r="T174" s="86" t="s">
        <v>226</v>
      </c>
      <c r="U174" s="17"/>
      <c r="V174" s="86" t="s">
        <v>227</v>
      </c>
      <c r="W174" s="17"/>
      <c r="X174" s="86" t="s">
        <v>228</v>
      </c>
      <c r="Y174" s="88" t="s">
        <v>225</v>
      </c>
      <c r="Z174" s="89"/>
      <c r="AA174" s="89" t="s">
        <v>226</v>
      </c>
      <c r="AB174" s="41"/>
      <c r="AC174" s="89" t="s">
        <v>227</v>
      </c>
      <c r="AD174" s="41"/>
      <c r="AE174" s="89" t="s">
        <v>228</v>
      </c>
      <c r="AF174" s="87" t="s">
        <v>225</v>
      </c>
      <c r="AG174" s="86"/>
      <c r="AH174" s="86" t="s">
        <v>226</v>
      </c>
      <c r="AI174" s="17"/>
      <c r="AJ174" s="86" t="s">
        <v>227</v>
      </c>
      <c r="AK174" s="17"/>
      <c r="AL174" s="86" t="s">
        <v>228</v>
      </c>
    </row>
    <row r="175" spans="1:38" ht="5" customHeight="1">
      <c r="A175" s="47"/>
      <c r="B175" s="51"/>
      <c r="C175" s="54"/>
      <c r="D175" s="192"/>
      <c r="E175" s="192"/>
      <c r="F175" s="192"/>
      <c r="G175" s="192"/>
      <c r="H175" s="192"/>
      <c r="I175" s="192"/>
      <c r="J175" s="192"/>
      <c r="K175" s="259"/>
      <c r="L175" s="259"/>
      <c r="M175" s="259"/>
      <c r="N175" s="259"/>
      <c r="O175" s="259"/>
      <c r="P175" s="259"/>
      <c r="Q175" s="259"/>
      <c r="R175" s="192"/>
      <c r="S175" s="192"/>
      <c r="T175" s="192"/>
      <c r="U175" s="192"/>
      <c r="V175" s="192"/>
      <c r="W175" s="192"/>
      <c r="X175" s="192"/>
      <c r="Y175" s="259"/>
      <c r="Z175" s="259"/>
      <c r="AA175" s="259"/>
      <c r="AB175" s="259"/>
      <c r="AC175" s="259"/>
      <c r="AD175" s="259"/>
      <c r="AE175" s="259"/>
      <c r="AF175" s="192"/>
      <c r="AG175" s="192"/>
      <c r="AH175" s="192"/>
      <c r="AI175" s="192"/>
      <c r="AJ175" s="192"/>
      <c r="AK175" s="192"/>
      <c r="AL175" s="192"/>
    </row>
    <row r="176" spans="1:38" s="53" customFormat="1" ht="14.5" customHeight="1">
      <c r="A176" s="56"/>
      <c r="B176" s="57"/>
      <c r="C176" s="58" t="s">
        <v>174</v>
      </c>
      <c r="D176" s="67"/>
      <c r="E176" s="67"/>
      <c r="F176" s="67"/>
      <c r="G176" s="67"/>
      <c r="H176" s="67"/>
      <c r="I176" s="67"/>
      <c r="J176" s="122">
        <f>'Quarterly Results_PROFORMA'!J176</f>
        <v>7</v>
      </c>
      <c r="K176" s="90"/>
      <c r="L176" s="266"/>
      <c r="M176" s="266">
        <f>'Quarterly Results_PROFORMA'!M176</f>
        <v>7.9</v>
      </c>
      <c r="N176" s="266"/>
      <c r="O176" s="266">
        <f>'Quarterly Results_PROFORMA'!O176</f>
        <v>7.8</v>
      </c>
      <c r="P176" s="266"/>
      <c r="Q176" s="266">
        <f>'Quarterly Results_PROFORMA'!Q176</f>
        <v>8.9</v>
      </c>
      <c r="R176" s="59">
        <f>'Quarterly Results_PROFORMA'!R176</f>
        <v>8.9</v>
      </c>
      <c r="S176" s="126"/>
      <c r="T176" s="59">
        <f>'Quarterly Results_PROFORMA'!T176</f>
        <v>8.6</v>
      </c>
      <c r="U176" s="126"/>
      <c r="V176" s="59">
        <f>'Quarterly Results_PROFORMA'!V176</f>
        <v>9</v>
      </c>
      <c r="W176" s="126"/>
      <c r="X176" s="59">
        <f>'Quarterly Results_PROFORMA'!X176</f>
        <v>8.7</v>
      </c>
      <c r="Y176" s="266">
        <f>'Quarterly Results_PROFORMA'!Y176</f>
        <v>10.4</v>
      </c>
      <c r="Z176" s="125"/>
      <c r="AA176" s="266">
        <f>'Quarterly Results_PROFORMA'!AA176</f>
        <v>9.7</v>
      </c>
      <c r="AB176" s="125"/>
      <c r="AC176" s="266">
        <f>'Quarterly Results_PROFORMA'!AC176</f>
        <v>10</v>
      </c>
      <c r="AD176" s="125"/>
      <c r="AE176" s="266">
        <f>'Quarterly Results_PROFORMA'!AE176</f>
        <v>9.5</v>
      </c>
      <c r="AF176" s="122">
        <f>AF203</f>
        <v>11</v>
      </c>
      <c r="AG176" s="122"/>
      <c r="AH176" s="122"/>
      <c r="AI176" s="122"/>
      <c r="AJ176" s="122"/>
      <c r="AK176" s="122"/>
      <c r="AL176" s="122"/>
    </row>
    <row r="177" spans="1:38" s="53" customFormat="1" ht="14.5" customHeight="1">
      <c r="A177" s="56"/>
      <c r="B177" s="57"/>
      <c r="C177" s="58" t="s">
        <v>35</v>
      </c>
      <c r="D177" s="67"/>
      <c r="E177" s="67"/>
      <c r="F177" s="67"/>
      <c r="G177" s="67"/>
      <c r="H177" s="67"/>
      <c r="I177" s="67"/>
      <c r="J177" s="122">
        <f>'Quarterly Results_PROFORMA'!J177</f>
        <v>151.2</v>
      </c>
      <c r="K177" s="90"/>
      <c r="L177" s="266"/>
      <c r="M177" s="266">
        <f>'Quarterly Results_PROFORMA'!M177</f>
        <v>162.6</v>
      </c>
      <c r="N177" s="266"/>
      <c r="O177" s="266">
        <f>'Quarterly Results_PROFORMA'!O177</f>
        <v>152.9</v>
      </c>
      <c r="P177" s="266"/>
      <c r="Q177" s="266">
        <f>'Quarterly Results_PROFORMA'!Q177</f>
        <v>64.6</v>
      </c>
      <c r="R177" s="59">
        <f>'Quarterly Results_PROFORMA'!R177</f>
        <v>70.3</v>
      </c>
      <c r="S177" s="126"/>
      <c r="T177" s="59">
        <f>'Quarterly Results_PROFORMA'!T177</f>
        <v>77.9</v>
      </c>
      <c r="U177" s="126"/>
      <c r="V177" s="59">
        <f>'Quarterly Results_PROFORMA'!V177</f>
        <v>84.4</v>
      </c>
      <c r="W177" s="126"/>
      <c r="X177" s="59">
        <f>'Quarterly Results_PROFORMA'!X177</f>
        <v>82.6</v>
      </c>
      <c r="Y177" s="266">
        <f>'Quarterly Results_PROFORMA'!Y177</f>
        <v>112.7</v>
      </c>
      <c r="Z177" s="125"/>
      <c r="AA177" s="266">
        <f>'Quarterly Results_PROFORMA'!AA177</f>
        <v>128.1</v>
      </c>
      <c r="AB177" s="125"/>
      <c r="AC177" s="266">
        <f>'Quarterly Results_PROFORMA'!AC177</f>
        <v>142.1</v>
      </c>
      <c r="AD177" s="125"/>
      <c r="AE177" s="266">
        <f>'Quarterly Results_PROFORMA'!AE177</f>
        <v>133.1</v>
      </c>
      <c r="AF177" s="122">
        <f>AF204</f>
        <v>137.4</v>
      </c>
      <c r="AG177" s="122"/>
      <c r="AH177" s="122"/>
      <c r="AI177" s="122"/>
      <c r="AJ177" s="122"/>
      <c r="AK177" s="122"/>
      <c r="AL177" s="122"/>
    </row>
    <row r="178" spans="1:38" s="53" customFormat="1" ht="14.5" customHeight="1">
      <c r="A178" s="56"/>
      <c r="B178" s="57"/>
      <c r="C178" s="58" t="s">
        <v>36</v>
      </c>
      <c r="D178" s="67"/>
      <c r="E178" s="67"/>
      <c r="F178" s="67"/>
      <c r="G178" s="67"/>
      <c r="H178" s="67"/>
      <c r="I178" s="67"/>
      <c r="J178" s="122">
        <f>'Quarterly Results_PROFORMA'!J178</f>
        <v>0</v>
      </c>
      <c r="K178" s="90"/>
      <c r="L178" s="266"/>
      <c r="M178" s="266">
        <f>'Quarterly Results_PROFORMA'!M178</f>
        <v>0</v>
      </c>
      <c r="N178" s="266"/>
      <c r="O178" s="266">
        <f>'Quarterly Results_PROFORMA'!O178</f>
        <v>0</v>
      </c>
      <c r="P178" s="266"/>
      <c r="Q178" s="266">
        <f>'Quarterly Results_PROFORMA'!Q178</f>
        <v>60.9</v>
      </c>
      <c r="R178" s="59">
        <f>'Quarterly Results_PROFORMA'!R178</f>
        <v>61.6</v>
      </c>
      <c r="S178" s="126"/>
      <c r="T178" s="59">
        <f>'Quarterly Results_PROFORMA'!T178</f>
        <v>74.6</v>
      </c>
      <c r="U178" s="126"/>
      <c r="V178" s="59">
        <f>'Quarterly Results_PROFORMA'!V178</f>
        <v>98.1</v>
      </c>
      <c r="W178" s="126"/>
      <c r="X178" s="59">
        <f>'Quarterly Results_PROFORMA'!X178</f>
        <v>99</v>
      </c>
      <c r="Y178" s="266">
        <f>'Quarterly Results_PROFORMA'!Y178</f>
        <v>132.1</v>
      </c>
      <c r="Z178" s="125"/>
      <c r="AA178" s="266">
        <f>'Quarterly Results_PROFORMA'!AA178</f>
        <v>117.2</v>
      </c>
      <c r="AB178" s="125"/>
      <c r="AC178" s="266">
        <f>'Quarterly Results_PROFORMA'!AC178</f>
        <v>114.2</v>
      </c>
      <c r="AD178" s="125"/>
      <c r="AE178" s="266">
        <f>'Quarterly Results_PROFORMA'!AE178</f>
        <v>130.7</v>
      </c>
      <c r="AF178" s="122">
        <f>AF205+AF211</f>
        <v>169.5</v>
      </c>
      <c r="AG178" s="122"/>
      <c r="AH178" s="122"/>
      <c r="AI178" s="122"/>
      <c r="AJ178" s="122"/>
      <c r="AK178" s="122"/>
      <c r="AL178" s="122"/>
    </row>
    <row r="179" spans="1:38" s="53" customFormat="1" ht="14.5" customHeight="1">
      <c r="A179" s="56"/>
      <c r="B179" s="57"/>
      <c r="C179" s="58" t="s">
        <v>49</v>
      </c>
      <c r="D179" s="67"/>
      <c r="E179" s="67"/>
      <c r="F179" s="67"/>
      <c r="G179" s="67"/>
      <c r="H179" s="67"/>
      <c r="I179" s="67"/>
      <c r="J179" s="122">
        <f>'Quarterly Results_PROFORMA'!J179</f>
        <v>0</v>
      </c>
      <c r="K179" s="90"/>
      <c r="L179" s="266"/>
      <c r="M179" s="266">
        <f>'Quarterly Results_PROFORMA'!M179</f>
        <v>0</v>
      </c>
      <c r="N179" s="266"/>
      <c r="O179" s="266">
        <f>'Quarterly Results_PROFORMA'!O179</f>
        <v>0</v>
      </c>
      <c r="P179" s="266"/>
      <c r="Q179" s="266">
        <f>'Quarterly Results_PROFORMA'!Q179</f>
        <v>0</v>
      </c>
      <c r="R179" s="59">
        <f>'Quarterly Results_PROFORMA'!R179</f>
        <v>0</v>
      </c>
      <c r="S179" s="126"/>
      <c r="T179" s="59">
        <f>'Quarterly Results_PROFORMA'!T179</f>
        <v>0</v>
      </c>
      <c r="U179" s="126"/>
      <c r="V179" s="59">
        <f>'Quarterly Results_PROFORMA'!V179</f>
        <v>0</v>
      </c>
      <c r="W179" s="126"/>
      <c r="X179" s="59">
        <f>'Quarterly Results_PROFORMA'!X179</f>
        <v>41.6</v>
      </c>
      <c r="Y179" s="266">
        <f>'Quarterly Results_PROFORMA'!Y179</f>
        <v>0</v>
      </c>
      <c r="Z179" s="125"/>
      <c r="AA179" s="266">
        <f>'Quarterly Results_PROFORMA'!AA179</f>
        <v>51.7</v>
      </c>
      <c r="AB179" s="125"/>
      <c r="AC179" s="266">
        <f>'Quarterly Results_PROFORMA'!AC179</f>
        <v>119.8</v>
      </c>
      <c r="AD179" s="125"/>
      <c r="AE179" s="266">
        <f>'Quarterly Results_PROFORMA'!AE179</f>
        <v>145.9</v>
      </c>
      <c r="AF179" s="122">
        <f>AF206+AF207+AF212</f>
        <v>246.4</v>
      </c>
      <c r="AG179" s="122"/>
      <c r="AH179" s="122"/>
      <c r="AI179" s="122"/>
      <c r="AJ179" s="122"/>
      <c r="AK179" s="122"/>
      <c r="AL179" s="122"/>
    </row>
    <row r="180" spans="1:38" s="53" customFormat="1" ht="14.5" customHeight="1">
      <c r="A180" s="56"/>
      <c r="B180" s="57"/>
      <c r="C180" s="58" t="s">
        <v>37</v>
      </c>
      <c r="D180" s="67"/>
      <c r="E180" s="67"/>
      <c r="F180" s="67"/>
      <c r="G180" s="67"/>
      <c r="H180" s="67"/>
      <c r="I180" s="67"/>
      <c r="J180" s="122">
        <f>'Quarterly Results_PROFORMA'!J180</f>
        <v>-153.9</v>
      </c>
      <c r="K180" s="90"/>
      <c r="L180" s="266"/>
      <c r="M180" s="266">
        <f>'Quarterly Results_PROFORMA'!M180</f>
        <v>-162.2</v>
      </c>
      <c r="N180" s="266"/>
      <c r="O180" s="266">
        <f>'Quarterly Results_PROFORMA'!O180</f>
        <v>-185.1</v>
      </c>
      <c r="P180" s="266"/>
      <c r="Q180" s="266">
        <f>'Quarterly Results_PROFORMA'!Q180</f>
        <v>-175.7</v>
      </c>
      <c r="R180" s="59">
        <f>'Quarterly Results_PROFORMA'!R180</f>
        <v>-148.8</v>
      </c>
      <c r="S180" s="126"/>
      <c r="T180" s="59">
        <f>'Quarterly Results_PROFORMA'!T180</f>
        <v>-130.6</v>
      </c>
      <c r="U180" s="126"/>
      <c r="V180" s="59">
        <f>'Quarterly Results_PROFORMA'!V180</f>
        <v>-142.5</v>
      </c>
      <c r="W180" s="126"/>
      <c r="X180" s="59">
        <f>'Quarterly Results_PROFORMA'!X180</f>
        <v>-177.5</v>
      </c>
      <c r="Y180" s="266">
        <f>'Quarterly Results_PROFORMA'!Y180</f>
        <v>-216.3</v>
      </c>
      <c r="Z180" s="125"/>
      <c r="AA180" s="266">
        <f>'Quarterly Results_PROFORMA'!AA180</f>
        <v>-267.4</v>
      </c>
      <c r="AB180" s="125"/>
      <c r="AC180" s="266">
        <f>'Quarterly Results_PROFORMA'!AC180</f>
        <v>-316.1</v>
      </c>
      <c r="AD180" s="125"/>
      <c r="AE180" s="266">
        <f>'Quarterly Results_PROFORMA'!AE180</f>
        <v>-372.3</v>
      </c>
      <c r="AF180" s="122">
        <f>AF208+AF213</f>
        <v>-418.3</v>
      </c>
      <c r="AG180" s="122"/>
      <c r="AH180" s="122"/>
      <c r="AI180" s="122"/>
      <c r="AJ180" s="122"/>
      <c r="AK180" s="122"/>
      <c r="AL180" s="122"/>
    </row>
    <row r="181" spans="1:38" s="53" customFormat="1" ht="14.5" customHeight="1">
      <c r="A181" s="56"/>
      <c r="B181" s="57"/>
      <c r="C181" s="58" t="s">
        <v>38</v>
      </c>
      <c r="D181" s="67"/>
      <c r="E181" s="67"/>
      <c r="F181" s="67"/>
      <c r="G181" s="67"/>
      <c r="H181" s="67"/>
      <c r="I181" s="67"/>
      <c r="J181" s="122">
        <f>'Quarterly Results_PROFORMA'!J181</f>
        <v>0</v>
      </c>
      <c r="K181" s="90"/>
      <c r="L181" s="266"/>
      <c r="M181" s="266">
        <f>'Quarterly Results_PROFORMA'!M181</f>
        <v>0</v>
      </c>
      <c r="N181" s="266"/>
      <c r="O181" s="266">
        <f>'Quarterly Results_PROFORMA'!O181</f>
        <v>0</v>
      </c>
      <c r="P181" s="266"/>
      <c r="Q181" s="266">
        <f>'Quarterly Results_PROFORMA'!Q181</f>
        <v>-91</v>
      </c>
      <c r="R181" s="59">
        <f>'Quarterly Results_PROFORMA'!R181</f>
        <v>-94.9</v>
      </c>
      <c r="S181" s="126"/>
      <c r="T181" s="59">
        <f>'Quarterly Results_PROFORMA'!T181</f>
        <v>-94.8</v>
      </c>
      <c r="U181" s="126"/>
      <c r="V181" s="59">
        <f>'Quarterly Results_PROFORMA'!V181</f>
        <v>-104.9</v>
      </c>
      <c r="W181" s="126"/>
      <c r="X181" s="59">
        <f>'Quarterly Results_PROFORMA'!X181</f>
        <v>-70.7</v>
      </c>
      <c r="Y181" s="266">
        <f>'Quarterly Results_PROFORMA'!Y181</f>
        <v>-109.8</v>
      </c>
      <c r="Z181" s="125"/>
      <c r="AA181" s="266">
        <f>'Quarterly Results_PROFORMA'!AA181</f>
        <v>-114</v>
      </c>
      <c r="AB181" s="125"/>
      <c r="AC181" s="266">
        <f>'Quarterly Results_PROFORMA'!AC181</f>
        <v>-125.5</v>
      </c>
      <c r="AD181" s="125"/>
      <c r="AE181" s="266">
        <f>'Quarterly Results_PROFORMA'!AE181</f>
        <v>-125.6</v>
      </c>
      <c r="AF181" s="122">
        <f>AF209</f>
        <v>-125.1</v>
      </c>
      <c r="AG181" s="122"/>
      <c r="AH181" s="122"/>
      <c r="AI181" s="122"/>
      <c r="AJ181" s="122"/>
      <c r="AK181" s="122"/>
      <c r="AL181" s="122"/>
    </row>
    <row r="182" spans="3:38" ht="15">
      <c r="C182" s="60" t="s">
        <v>39</v>
      </c>
      <c r="D182" s="68"/>
      <c r="E182" s="68"/>
      <c r="F182" s="68"/>
      <c r="G182" s="68"/>
      <c r="H182" s="68"/>
      <c r="I182" s="68"/>
      <c r="J182" s="61">
        <f>SUM(J176:J181)</f>
        <v>4.299999999999983</v>
      </c>
      <c r="K182" s="91"/>
      <c r="L182" s="62"/>
      <c r="M182" s="62">
        <f>SUM(M176:M181)</f>
        <v>8.300000000000011</v>
      </c>
      <c r="N182" s="62"/>
      <c r="O182" s="62">
        <f>SUM(O176:O181)</f>
        <v>-24.399999999999977</v>
      </c>
      <c r="P182" s="62"/>
      <c r="Q182" s="62">
        <f>SUM(Q176:Q181)</f>
        <v>-132.29999999999998</v>
      </c>
      <c r="R182" s="61">
        <f>SUM(R176:R181)</f>
        <v>-102.9</v>
      </c>
      <c r="S182" s="61"/>
      <c r="T182" s="61">
        <f>SUM(T176:T181)</f>
        <v>-64.3</v>
      </c>
      <c r="U182" s="61"/>
      <c r="V182" s="61">
        <f>SUM(V176:V181)</f>
        <v>-55.900000000000006</v>
      </c>
      <c r="W182" s="61"/>
      <c r="X182" s="61">
        <f>SUM(X176:X181)</f>
        <v>-16.299999999999997</v>
      </c>
      <c r="Y182" s="62">
        <f>SUM(Y176:Y181)</f>
        <v>-70.90000000000002</v>
      </c>
      <c r="Z182" s="62"/>
      <c r="AA182" s="62">
        <f>SUM(AA176:AA181)</f>
        <v>-74.69999999999999</v>
      </c>
      <c r="AB182" s="62"/>
      <c r="AC182" s="62">
        <f>SUM(AC176:AC181)</f>
        <v>-55.5</v>
      </c>
      <c r="AD182" s="62"/>
      <c r="AE182" s="62">
        <f>SUM(AE176:AE181)</f>
        <v>-78.70000000000007</v>
      </c>
      <c r="AF182" s="61">
        <f>SUM(AF176:AF181)</f>
        <v>20.89999999999995</v>
      </c>
      <c r="AG182" s="123"/>
      <c r="AH182" s="123"/>
      <c r="AI182" s="123"/>
      <c r="AJ182" s="123"/>
      <c r="AK182" s="123"/>
      <c r="AL182" s="123"/>
    </row>
    <row r="183" spans="3:38" ht="15">
      <c r="C183" s="58" t="s">
        <v>40</v>
      </c>
      <c r="D183" s="67"/>
      <c r="E183" s="67"/>
      <c r="F183" s="67"/>
      <c r="G183" s="67"/>
      <c r="H183" s="67"/>
      <c r="I183" s="67"/>
      <c r="J183" s="122">
        <f>'Quarterly Results_PROFORMA'!J183</f>
        <v>460.8</v>
      </c>
      <c r="K183" s="90"/>
      <c r="L183" s="266"/>
      <c r="M183" s="266">
        <f>'Quarterly Results_PROFORMA'!M183</f>
        <v>432.8</v>
      </c>
      <c r="N183" s="266"/>
      <c r="O183" s="266">
        <f>'Quarterly Results_PROFORMA'!O183</f>
        <v>426.1</v>
      </c>
      <c r="P183" s="266"/>
      <c r="Q183" s="266">
        <f>'Quarterly Results_PROFORMA'!Q183</f>
        <v>432.3</v>
      </c>
      <c r="R183" s="59">
        <f>'Quarterly Results_PROFORMA'!R183</f>
        <v>427.8</v>
      </c>
      <c r="S183" s="126"/>
      <c r="T183" s="59">
        <f>'Quarterly Results_PROFORMA'!T183</f>
        <v>425.7</v>
      </c>
      <c r="U183" s="126"/>
      <c r="V183" s="59">
        <f>'Quarterly Results_PROFORMA'!V183</f>
        <v>417.1</v>
      </c>
      <c r="W183" s="126"/>
      <c r="X183" s="59">
        <f>'Quarterly Results_PROFORMA'!X183</f>
        <v>468.3</v>
      </c>
      <c r="Y183" s="266">
        <f>'Quarterly Results_PROFORMA'!Y183</f>
        <v>983.9</v>
      </c>
      <c r="Z183" s="125"/>
      <c r="AA183" s="266">
        <f>'Quarterly Results_PROFORMA'!AA183</f>
        <v>758.3</v>
      </c>
      <c r="AB183" s="125"/>
      <c r="AC183" s="266">
        <f>'Quarterly Results_PROFORMA'!AC183</f>
        <v>801.6</v>
      </c>
      <c r="AD183" s="125"/>
      <c r="AE183" s="266">
        <f>'Quarterly Results_PROFORMA'!AE183</f>
        <v>748.4</v>
      </c>
      <c r="AF183" s="122">
        <f>AF216</f>
        <v>735</v>
      </c>
      <c r="AG183" s="122"/>
      <c r="AH183" s="122"/>
      <c r="AI183" s="122"/>
      <c r="AJ183" s="122"/>
      <c r="AK183" s="122"/>
      <c r="AL183" s="122"/>
    </row>
    <row r="184" spans="3:38" ht="15">
      <c r="C184" s="58" t="s">
        <v>41</v>
      </c>
      <c r="D184" s="67"/>
      <c r="E184" s="67"/>
      <c r="F184" s="67"/>
      <c r="G184" s="67"/>
      <c r="H184" s="67"/>
      <c r="I184" s="67"/>
      <c r="J184" s="122">
        <f>'Quarterly Results_PROFORMA'!J184</f>
        <v>83.4</v>
      </c>
      <c r="K184" s="90"/>
      <c r="L184" s="266"/>
      <c r="M184" s="266">
        <f>'Quarterly Results_PROFORMA'!M184</f>
        <v>80.1</v>
      </c>
      <c r="N184" s="266"/>
      <c r="O184" s="266">
        <f>'Quarterly Results_PROFORMA'!O184</f>
        <v>80.3</v>
      </c>
      <c r="P184" s="266"/>
      <c r="Q184" s="266">
        <f>'Quarterly Results_PROFORMA'!Q184</f>
        <v>84.9</v>
      </c>
      <c r="R184" s="59">
        <f>'Quarterly Results_PROFORMA'!R184</f>
        <v>77.4</v>
      </c>
      <c r="S184" s="126"/>
      <c r="T184" s="59">
        <f>'Quarterly Results_PROFORMA'!T184</f>
        <v>66.4</v>
      </c>
      <c r="U184" s="126"/>
      <c r="V184" s="59">
        <f>'Quarterly Results_PROFORMA'!V184</f>
        <v>150.4</v>
      </c>
      <c r="W184" s="126"/>
      <c r="X184" s="59">
        <f>'Quarterly Results_PROFORMA'!X184</f>
        <v>168</v>
      </c>
      <c r="Y184" s="266">
        <f>'Quarterly Results_PROFORMA'!Y184</f>
        <v>162.4</v>
      </c>
      <c r="Z184" s="125"/>
      <c r="AA184" s="266">
        <f>'Quarterly Results_PROFORMA'!AA184</f>
        <v>144.9</v>
      </c>
      <c r="AB184" s="125"/>
      <c r="AC184" s="266">
        <f>'Quarterly Results_PROFORMA'!AC184</f>
        <v>158.8</v>
      </c>
      <c r="AD184" s="125"/>
      <c r="AE184" s="266">
        <f>'Quarterly Results_PROFORMA'!AE184</f>
        <v>158.7</v>
      </c>
      <c r="AF184" s="122">
        <f aca="true" t="shared" si="218" ref="AF184:AF188">AF217</f>
        <v>145.6</v>
      </c>
      <c r="AG184" s="122"/>
      <c r="AH184" s="122"/>
      <c r="AI184" s="122"/>
      <c r="AJ184" s="122"/>
      <c r="AK184" s="122"/>
      <c r="AL184" s="122"/>
    </row>
    <row r="185" spans="3:38" ht="15">
      <c r="C185" s="58" t="s">
        <v>42</v>
      </c>
      <c r="D185" s="67"/>
      <c r="E185" s="67"/>
      <c r="F185" s="67"/>
      <c r="G185" s="67"/>
      <c r="H185" s="67"/>
      <c r="I185" s="67"/>
      <c r="J185" s="122">
        <f>'Quarterly Results_PROFORMA'!J185</f>
        <v>26.8</v>
      </c>
      <c r="K185" s="90"/>
      <c r="L185" s="266"/>
      <c r="M185" s="266">
        <f>'Quarterly Results_PROFORMA'!M185</f>
        <v>26.9</v>
      </c>
      <c r="N185" s="266"/>
      <c r="O185" s="266">
        <f>'Quarterly Results_PROFORMA'!O185</f>
        <v>19.5</v>
      </c>
      <c r="P185" s="266"/>
      <c r="Q185" s="266">
        <f>'Quarterly Results_PROFORMA'!Q185</f>
        <v>21.6</v>
      </c>
      <c r="R185" s="59">
        <f>'Quarterly Results_PROFORMA'!R185</f>
        <v>21.5</v>
      </c>
      <c r="S185" s="126"/>
      <c r="T185" s="59">
        <f>'Quarterly Results_PROFORMA'!T185</f>
        <v>22</v>
      </c>
      <c r="U185" s="126"/>
      <c r="V185" s="59">
        <f>'Quarterly Results_PROFORMA'!V185</f>
        <v>21.8</v>
      </c>
      <c r="W185" s="126"/>
      <c r="X185" s="59">
        <f>'Quarterly Results_PROFORMA'!X185</f>
        <v>24.2</v>
      </c>
      <c r="Y185" s="266">
        <f>'Quarterly Results_PROFORMA'!Y185</f>
        <v>98.2</v>
      </c>
      <c r="Z185" s="125"/>
      <c r="AA185" s="266">
        <f>'Quarterly Results_PROFORMA'!AA185</f>
        <v>238.8</v>
      </c>
      <c r="AB185" s="125"/>
      <c r="AC185" s="266">
        <f>'Quarterly Results_PROFORMA'!AC185</f>
        <v>211</v>
      </c>
      <c r="AD185" s="125"/>
      <c r="AE185" s="266">
        <f>'Quarterly Results_PROFORMA'!AE185</f>
        <v>241.3</v>
      </c>
      <c r="AF185" s="122">
        <f t="shared" si="218"/>
        <v>249.5</v>
      </c>
      <c r="AG185" s="122"/>
      <c r="AH185" s="122"/>
      <c r="AI185" s="122"/>
      <c r="AJ185" s="122"/>
      <c r="AK185" s="122"/>
      <c r="AL185" s="122"/>
    </row>
    <row r="186" spans="3:38" ht="15">
      <c r="C186" s="58" t="s">
        <v>43</v>
      </c>
      <c r="D186" s="67"/>
      <c r="E186" s="67"/>
      <c r="F186" s="67"/>
      <c r="G186" s="67"/>
      <c r="H186" s="67"/>
      <c r="I186" s="67"/>
      <c r="J186" s="122">
        <f>'Quarterly Results_PROFORMA'!J186</f>
        <v>-70.2</v>
      </c>
      <c r="K186" s="90"/>
      <c r="L186" s="266"/>
      <c r="M186" s="266">
        <f>'Quarterly Results_PROFORMA'!M186</f>
        <v>-87.157</v>
      </c>
      <c r="N186" s="266"/>
      <c r="O186" s="266">
        <f>'Quarterly Results_PROFORMA'!O186</f>
        <v>-87.4</v>
      </c>
      <c r="P186" s="266"/>
      <c r="Q186" s="266">
        <f>'Quarterly Results_PROFORMA'!Q186</f>
        <v>-28.2</v>
      </c>
      <c r="R186" s="59">
        <f>'Quarterly Results_PROFORMA'!R186</f>
        <v>-27.8</v>
      </c>
      <c r="S186" s="126"/>
      <c r="T186" s="59">
        <f>'Quarterly Results_PROFORMA'!T186</f>
        <v>-26.4</v>
      </c>
      <c r="U186" s="126"/>
      <c r="V186" s="59">
        <f>'Quarterly Results_PROFORMA'!V186</f>
        <v>-25.4</v>
      </c>
      <c r="W186" s="126"/>
      <c r="X186" s="59">
        <f>'Quarterly Results_PROFORMA'!X186</f>
        <v>-24.4</v>
      </c>
      <c r="Y186" s="266">
        <f>'Quarterly Results_PROFORMA'!Y186</f>
        <v>-36.5</v>
      </c>
      <c r="Z186" s="125"/>
      <c r="AA186" s="266">
        <f>'Quarterly Results_PROFORMA'!AA186</f>
        <v>-29.5</v>
      </c>
      <c r="AB186" s="125"/>
      <c r="AC186" s="266">
        <f>'Quarterly Results_PROFORMA'!AC186</f>
        <v>-27.8</v>
      </c>
      <c r="AD186" s="125"/>
      <c r="AE186" s="266">
        <f>'Quarterly Results_PROFORMA'!AE186</f>
        <v>-20.4</v>
      </c>
      <c r="AF186" s="122">
        <f t="shared" si="218"/>
        <v>-21.3</v>
      </c>
      <c r="AG186" s="122"/>
      <c r="AH186" s="122"/>
      <c r="AI186" s="122"/>
      <c r="AJ186" s="122"/>
      <c r="AK186" s="122"/>
      <c r="AL186" s="122"/>
    </row>
    <row r="187" spans="3:38" ht="15">
      <c r="C187" s="58" t="s">
        <v>44</v>
      </c>
      <c r="D187" s="67"/>
      <c r="E187" s="67"/>
      <c r="F187" s="67"/>
      <c r="G187" s="67"/>
      <c r="H187" s="67"/>
      <c r="I187" s="67"/>
      <c r="J187" s="122">
        <f>'Quarterly Results_PROFORMA'!J187</f>
        <v>-47.5</v>
      </c>
      <c r="K187" s="90"/>
      <c r="L187" s="266"/>
      <c r="M187" s="266">
        <f>'Quarterly Results_PROFORMA'!M187</f>
        <v>0</v>
      </c>
      <c r="N187" s="266"/>
      <c r="O187" s="266">
        <f>'Quarterly Results_PROFORMA'!O187</f>
        <v>0</v>
      </c>
      <c r="P187" s="266"/>
      <c r="Q187" s="266">
        <f>'Quarterly Results_PROFORMA'!Q187</f>
        <v>-60.9</v>
      </c>
      <c r="R187" s="59">
        <f>'Quarterly Results_PROFORMA'!R187</f>
        <v>-58.6</v>
      </c>
      <c r="S187" s="126"/>
      <c r="T187" s="59">
        <f>'Quarterly Results_PROFORMA'!T187</f>
        <v>-59.4</v>
      </c>
      <c r="U187" s="126"/>
      <c r="V187" s="59">
        <f>'Quarterly Results_PROFORMA'!V187</f>
        <v>-58.9</v>
      </c>
      <c r="W187" s="126"/>
      <c r="X187" s="59">
        <f>'Quarterly Results_PROFORMA'!X187</f>
        <v>-60.9</v>
      </c>
      <c r="Y187" s="266">
        <f>'Quarterly Results_PROFORMA'!Y187</f>
        <v>-147.4</v>
      </c>
      <c r="Z187" s="125"/>
      <c r="AA187" s="266">
        <f>'Quarterly Results_PROFORMA'!AA187</f>
        <v>-123.2</v>
      </c>
      <c r="AB187" s="125"/>
      <c r="AC187" s="266">
        <f>'Quarterly Results_PROFORMA'!AC187</f>
        <v>-122.8</v>
      </c>
      <c r="AD187" s="125"/>
      <c r="AE187" s="266">
        <f>'Quarterly Results_PROFORMA'!AE187</f>
        <v>-123.8</v>
      </c>
      <c r="AF187" s="122">
        <f t="shared" si="218"/>
        <v>-118.5</v>
      </c>
      <c r="AG187" s="122"/>
      <c r="AH187" s="122"/>
      <c r="AI187" s="122"/>
      <c r="AJ187" s="122"/>
      <c r="AK187" s="122"/>
      <c r="AL187" s="122"/>
    </row>
    <row r="188" spans="3:38" ht="15">
      <c r="C188" s="58" t="s">
        <v>45</v>
      </c>
      <c r="D188" s="67"/>
      <c r="E188" s="67"/>
      <c r="F188" s="67"/>
      <c r="G188" s="67"/>
      <c r="H188" s="67"/>
      <c r="I188" s="67"/>
      <c r="J188" s="122">
        <f>'Quarterly Results_PROFORMA'!J188</f>
        <v>0</v>
      </c>
      <c r="K188" s="90"/>
      <c r="L188" s="266"/>
      <c r="M188" s="266">
        <f>'Quarterly Results_PROFORMA'!M188</f>
        <v>0</v>
      </c>
      <c r="N188" s="266"/>
      <c r="O188" s="266">
        <f>'Quarterly Results_PROFORMA'!O188</f>
        <v>0</v>
      </c>
      <c r="P188" s="266"/>
      <c r="Q188" s="266">
        <f>'Quarterly Results_PROFORMA'!Q188</f>
        <v>29.5</v>
      </c>
      <c r="R188" s="59">
        <f>'Quarterly Results_PROFORMA'!R188</f>
        <v>0</v>
      </c>
      <c r="S188" s="126"/>
      <c r="T188" s="59">
        <f>'Quarterly Results_PROFORMA'!T188</f>
        <v>0</v>
      </c>
      <c r="U188" s="126"/>
      <c r="V188" s="59">
        <f>'Quarterly Results_PROFORMA'!V188</f>
        <v>0</v>
      </c>
      <c r="W188" s="126"/>
      <c r="X188" s="59">
        <f>'Quarterly Results_PROFORMA'!X188</f>
        <v>0</v>
      </c>
      <c r="Y188" s="266">
        <f>'Quarterly Results_PROFORMA'!Y188</f>
        <v>0</v>
      </c>
      <c r="Z188" s="125"/>
      <c r="AA188" s="266">
        <f>'Quarterly Results_PROFORMA'!AA188</f>
        <v>0</v>
      </c>
      <c r="AB188" s="125"/>
      <c r="AC188" s="266">
        <f>'Quarterly Results_PROFORMA'!AC188</f>
        <v>0</v>
      </c>
      <c r="AD188" s="125"/>
      <c r="AE188" s="266">
        <f>'Quarterly Results_PROFORMA'!AE188</f>
        <v>0</v>
      </c>
      <c r="AF188" s="122">
        <f t="shared" si="218"/>
        <v>0</v>
      </c>
      <c r="AG188" s="122"/>
      <c r="AH188" s="122"/>
      <c r="AI188" s="122"/>
      <c r="AJ188" s="122"/>
      <c r="AK188" s="122"/>
      <c r="AL188" s="122"/>
    </row>
    <row r="189" spans="3:38" ht="15">
      <c r="C189" s="60" t="s">
        <v>182</v>
      </c>
      <c r="D189" s="68"/>
      <c r="E189" s="68"/>
      <c r="F189" s="68"/>
      <c r="G189" s="68"/>
      <c r="H189" s="68"/>
      <c r="I189" s="68"/>
      <c r="J189" s="61">
        <f>SUM(J182:J188)</f>
        <v>457.59999999999997</v>
      </c>
      <c r="K189" s="91"/>
      <c r="L189" s="62"/>
      <c r="M189" s="62">
        <f>SUM(M182:M188)</f>
        <v>460.94300000000004</v>
      </c>
      <c r="N189" s="62"/>
      <c r="O189" s="62">
        <f>SUM(O182:O188)</f>
        <v>414.1</v>
      </c>
      <c r="P189" s="62"/>
      <c r="Q189" s="62">
        <f>SUM(Q182:Q188)</f>
        <v>346.90000000000003</v>
      </c>
      <c r="R189" s="61">
        <f>SUM(R182:R188)</f>
        <v>337.3999999999999</v>
      </c>
      <c r="S189" s="61"/>
      <c r="T189" s="61">
        <f>SUM(T182:T188)</f>
        <v>364</v>
      </c>
      <c r="U189" s="61"/>
      <c r="V189" s="61">
        <f>SUM(V182:V188)</f>
        <v>449.1</v>
      </c>
      <c r="W189" s="61"/>
      <c r="X189" s="61">
        <f>SUM(X182:X188)</f>
        <v>558.9000000000001</v>
      </c>
      <c r="Y189" s="62">
        <f>SUM(Y182:Y188)</f>
        <v>989.7000000000002</v>
      </c>
      <c r="Z189" s="62"/>
      <c r="AA189" s="62">
        <f>SUM(AA182:AA188)</f>
        <v>914.5999999999999</v>
      </c>
      <c r="AB189" s="62"/>
      <c r="AC189" s="62">
        <f>SUM(AC182:AC188)</f>
        <v>965.3000000000002</v>
      </c>
      <c r="AD189" s="62"/>
      <c r="AE189" s="62">
        <f>SUM(AE182:AE188)</f>
        <v>925.4999999999998</v>
      </c>
      <c r="AF189" s="61">
        <f aca="true" t="shared" si="219" ref="AF189">SUM(AF182:AF188)</f>
        <v>1011.2</v>
      </c>
      <c r="AG189" s="123"/>
      <c r="AH189" s="123"/>
      <c r="AI189" s="123"/>
      <c r="AJ189" s="123"/>
      <c r="AK189" s="123"/>
      <c r="AL189" s="123"/>
    </row>
    <row r="190" spans="4:38" ht="5" customHeight="1">
      <c r="D190" s="280"/>
      <c r="E190" s="280"/>
      <c r="F190" s="280"/>
      <c r="G190" s="280"/>
      <c r="H190" s="280"/>
      <c r="I190" s="280"/>
      <c r="J190" s="281"/>
      <c r="K190" s="282"/>
      <c r="L190" s="283"/>
      <c r="M190" s="283"/>
      <c r="N190" s="283"/>
      <c r="O190" s="283"/>
      <c r="P190" s="283"/>
      <c r="Q190" s="283"/>
      <c r="R190" s="284"/>
      <c r="S190" s="284"/>
      <c r="T190" s="284"/>
      <c r="U190" s="284"/>
      <c r="V190" s="284"/>
      <c r="W190" s="284"/>
      <c r="X190" s="284"/>
      <c r="Y190" s="283"/>
      <c r="Z190" s="283"/>
      <c r="AA190" s="283"/>
      <c r="AB190" s="283"/>
      <c r="AC190" s="283"/>
      <c r="AD190" s="283"/>
      <c r="AE190" s="283"/>
      <c r="AF190" s="281"/>
      <c r="AG190" s="281"/>
      <c r="AH190" s="281"/>
      <c r="AI190" s="281"/>
      <c r="AJ190" s="281"/>
      <c r="AK190" s="281"/>
      <c r="AL190" s="281"/>
    </row>
    <row r="191" spans="3:38" ht="15">
      <c r="C191" s="60" t="s">
        <v>46</v>
      </c>
      <c r="D191" s="68"/>
      <c r="E191" s="68"/>
      <c r="F191" s="68"/>
      <c r="G191" s="68"/>
      <c r="H191" s="68"/>
      <c r="I191" s="68"/>
      <c r="J191" s="123">
        <f>'Quarterly Results_PROFORMA'!J191</f>
        <v>435.1</v>
      </c>
      <c r="K191" s="91"/>
      <c r="L191" s="62"/>
      <c r="M191" s="62">
        <f>'Quarterly Results_PROFORMA'!M191</f>
        <v>437.1</v>
      </c>
      <c r="N191" s="62"/>
      <c r="O191" s="62">
        <f>'Quarterly Results_PROFORMA'!O191</f>
        <v>446.4</v>
      </c>
      <c r="P191" s="62"/>
      <c r="Q191" s="62">
        <f>'Quarterly Results_PROFORMA'!Q191</f>
        <v>454.3</v>
      </c>
      <c r="R191" s="61">
        <f>'Quarterly Results_PROFORMA'!R191</f>
        <v>453.8</v>
      </c>
      <c r="S191" s="144"/>
      <c r="T191" s="61">
        <f>'Quarterly Results_PROFORMA'!T191</f>
        <v>452.1</v>
      </c>
      <c r="U191" s="144"/>
      <c r="V191" s="61">
        <f>'Quarterly Results_PROFORMA'!V191</f>
        <v>459.9</v>
      </c>
      <c r="W191" s="144"/>
      <c r="X191" s="61">
        <f>'Quarterly Results_PROFORMA'!X191</f>
        <v>477.1</v>
      </c>
      <c r="Y191" s="62">
        <f>'Quarterly Results_PROFORMA'!Y191</f>
        <v>271.5</v>
      </c>
      <c r="Z191" s="138"/>
      <c r="AA191" s="62">
        <f>'Quarterly Results_PROFORMA'!AA191</f>
        <v>195</v>
      </c>
      <c r="AB191" s="138"/>
      <c r="AC191" s="62">
        <f>'Quarterly Results_PROFORMA'!AC191</f>
        <v>230.9</v>
      </c>
      <c r="AD191" s="138"/>
      <c r="AE191" s="62">
        <f>'Quarterly Results_PROFORMA'!AE191</f>
        <v>228.3</v>
      </c>
      <c r="AF191" s="123">
        <f>AF224</f>
        <v>232.2</v>
      </c>
      <c r="AG191" s="123"/>
      <c r="AH191" s="123"/>
      <c r="AI191" s="123"/>
      <c r="AJ191" s="123"/>
      <c r="AK191" s="123"/>
      <c r="AL191" s="123"/>
    </row>
    <row r="192" spans="3:38" ht="15">
      <c r="C192" s="58" t="s">
        <v>185</v>
      </c>
      <c r="D192" s="67"/>
      <c r="E192" s="67"/>
      <c r="F192" s="67"/>
      <c r="G192" s="67"/>
      <c r="H192" s="67"/>
      <c r="I192" s="67"/>
      <c r="J192" s="122">
        <f>'Quarterly Results_PROFORMA'!J192</f>
        <v>7.5</v>
      </c>
      <c r="K192" s="90"/>
      <c r="L192" s="266"/>
      <c r="M192" s="266">
        <f>'Quarterly Results_PROFORMA'!M192</f>
        <v>2.099999999999987</v>
      </c>
      <c r="N192" s="266"/>
      <c r="O192" s="266">
        <f>'Quarterly Results_PROFORMA'!O192</f>
        <v>-19.400000000000006</v>
      </c>
      <c r="P192" s="266"/>
      <c r="Q192" s="266">
        <f>'Quarterly Results_PROFORMA'!Q192</f>
        <v>-39.89999999999999</v>
      </c>
      <c r="R192" s="59">
        <f>'Quarterly Results_PROFORMA'!R192</f>
        <v>-46.499999999999986</v>
      </c>
      <c r="S192" s="126"/>
      <c r="T192" s="59">
        <f>'Quarterly Results_PROFORMA'!T192</f>
        <v>-30.30000000000001</v>
      </c>
      <c r="U192" s="126"/>
      <c r="V192" s="59">
        <f>'Quarterly Results_PROFORMA'!V192</f>
        <v>40.49999999999999</v>
      </c>
      <c r="W192" s="126"/>
      <c r="X192" s="59">
        <f>'Quarterly Results_PROFORMA'!X192</f>
        <v>43.80000000000001</v>
      </c>
      <c r="Y192" s="266">
        <f>'Quarterly Results_PROFORMA'!Y192</f>
        <v>753.4000000000001</v>
      </c>
      <c r="Z192" s="125"/>
      <c r="AA192" s="266">
        <f>'Quarterly Results_PROFORMA'!AA192</f>
        <v>776.8</v>
      </c>
      <c r="AB192" s="125"/>
      <c r="AC192" s="266">
        <f>'Quarterly Results_PROFORMA'!AC192</f>
        <v>776.5</v>
      </c>
      <c r="AD192" s="125"/>
      <c r="AE192" s="266">
        <f>'Quarterly Results_PROFORMA'!AE192</f>
        <v>758.6999999999999</v>
      </c>
      <c r="AF192" s="122">
        <f>AF225</f>
        <v>799.6</v>
      </c>
      <c r="AG192" s="122"/>
      <c r="AH192" s="122"/>
      <c r="AI192" s="122"/>
      <c r="AJ192" s="122"/>
      <c r="AK192" s="122"/>
      <c r="AL192" s="122"/>
    </row>
    <row r="193" spans="3:38" ht="15">
      <c r="C193" s="58" t="s">
        <v>183</v>
      </c>
      <c r="D193" s="67"/>
      <c r="E193" s="67"/>
      <c r="F193" s="67"/>
      <c r="G193" s="67"/>
      <c r="H193" s="67"/>
      <c r="I193" s="67"/>
      <c r="J193" s="122">
        <f>'Quarterly Results_PROFORMA'!J193</f>
        <v>15</v>
      </c>
      <c r="K193" s="90"/>
      <c r="L193" s="266"/>
      <c r="M193" s="266">
        <f>'Quarterly Results_PROFORMA'!M193</f>
        <v>21.700000000000014</v>
      </c>
      <c r="N193" s="266"/>
      <c r="O193" s="266">
        <f>'Quarterly Results_PROFORMA'!O193</f>
        <v>-12.899999999999991</v>
      </c>
      <c r="P193" s="266"/>
      <c r="Q193" s="266">
        <f>'Quarterly Results_PROFORMA'!Q193</f>
        <v>-67.5</v>
      </c>
      <c r="R193" s="59">
        <f>'Quarterly Results_PROFORMA'!R193</f>
        <v>-69.9</v>
      </c>
      <c r="S193" s="126"/>
      <c r="T193" s="59">
        <f>'Quarterly Results_PROFORMA'!T193</f>
        <v>-57.8</v>
      </c>
      <c r="U193" s="126"/>
      <c r="V193" s="59">
        <f>'Quarterly Results_PROFORMA'!V193</f>
        <v>-51.3</v>
      </c>
      <c r="W193" s="126"/>
      <c r="X193" s="59">
        <f>'Quarterly Results_PROFORMA'!X193</f>
        <v>38</v>
      </c>
      <c r="Y193" s="266">
        <f>'Quarterly Results_PROFORMA'!Y193</f>
        <v>-35.2</v>
      </c>
      <c r="Z193" s="125"/>
      <c r="AA193" s="266">
        <f>'Quarterly Results_PROFORMA'!AA193</f>
        <v>-57.2</v>
      </c>
      <c r="AB193" s="125"/>
      <c r="AC193" s="266">
        <f>'Quarterly Results_PROFORMA'!AC193</f>
        <v>-42.1</v>
      </c>
      <c r="AD193" s="125"/>
      <c r="AE193" s="266">
        <f>'Quarterly Results_PROFORMA'!AE193</f>
        <v>-61.5</v>
      </c>
      <c r="AF193" s="122">
        <f>AF226</f>
        <v>-20.6</v>
      </c>
      <c r="AG193" s="122"/>
      <c r="AH193" s="122"/>
      <c r="AI193" s="122"/>
      <c r="AJ193" s="122"/>
      <c r="AK193" s="122"/>
      <c r="AL193" s="122"/>
    </row>
    <row r="194" spans="3:38" ht="15">
      <c r="C194" s="60" t="s">
        <v>47</v>
      </c>
      <c r="D194" s="68"/>
      <c r="E194" s="68"/>
      <c r="F194" s="68"/>
      <c r="G194" s="68"/>
      <c r="H194" s="68"/>
      <c r="I194" s="68"/>
      <c r="J194" s="61">
        <f>J192+J193</f>
        <v>22.5</v>
      </c>
      <c r="K194" s="91"/>
      <c r="L194" s="62"/>
      <c r="M194" s="62">
        <f>M192+M193</f>
        <v>23.8</v>
      </c>
      <c r="N194" s="62"/>
      <c r="O194" s="62">
        <f>O192+O193</f>
        <v>-32.3</v>
      </c>
      <c r="P194" s="62"/>
      <c r="Q194" s="62">
        <f>Q192+Q193</f>
        <v>-107.39999999999999</v>
      </c>
      <c r="R194" s="61">
        <f>R192+R193</f>
        <v>-116.39999999999999</v>
      </c>
      <c r="S194" s="61"/>
      <c r="T194" s="61">
        <f>T192+T193</f>
        <v>-88.10000000000001</v>
      </c>
      <c r="U194" s="61"/>
      <c r="V194" s="61">
        <f>V192+V193</f>
        <v>-10.800000000000004</v>
      </c>
      <c r="W194" s="61"/>
      <c r="X194" s="61">
        <f>X192+X193</f>
        <v>81.80000000000001</v>
      </c>
      <c r="Y194" s="62">
        <f>Y192+Y193</f>
        <v>718.2</v>
      </c>
      <c r="Z194" s="62"/>
      <c r="AA194" s="62">
        <f>AA192+AA193</f>
        <v>719.5999999999999</v>
      </c>
      <c r="AB194" s="62"/>
      <c r="AC194" s="62">
        <f>AC192+AC193</f>
        <v>734.4</v>
      </c>
      <c r="AD194" s="62"/>
      <c r="AE194" s="62">
        <f>AE192+AE193</f>
        <v>697.1999999999999</v>
      </c>
      <c r="AF194" s="61">
        <f aca="true" t="shared" si="220" ref="AF194">AF192+AF193</f>
        <v>779</v>
      </c>
      <c r="AG194" s="123"/>
      <c r="AH194" s="123"/>
      <c r="AI194" s="123"/>
      <c r="AJ194" s="123"/>
      <c r="AK194" s="123"/>
      <c r="AL194" s="123"/>
    </row>
    <row r="195" spans="3:38" ht="15">
      <c r="C195" s="60" t="s">
        <v>184</v>
      </c>
      <c r="D195" s="68"/>
      <c r="E195" s="68"/>
      <c r="F195" s="68"/>
      <c r="G195" s="68"/>
      <c r="H195" s="68"/>
      <c r="I195" s="68"/>
      <c r="J195" s="61">
        <f>J194+J191</f>
        <v>457.6</v>
      </c>
      <c r="K195" s="91"/>
      <c r="L195" s="62"/>
      <c r="M195" s="62">
        <f>M194+M191</f>
        <v>460.90000000000003</v>
      </c>
      <c r="N195" s="62"/>
      <c r="O195" s="62">
        <f>O194+O191</f>
        <v>414.09999999999997</v>
      </c>
      <c r="P195" s="62"/>
      <c r="Q195" s="62">
        <f>Q194+Q191</f>
        <v>346.90000000000003</v>
      </c>
      <c r="R195" s="61">
        <f>R194+R191</f>
        <v>337.40000000000003</v>
      </c>
      <c r="S195" s="61"/>
      <c r="T195" s="61">
        <f>T194+T191</f>
        <v>364</v>
      </c>
      <c r="U195" s="61"/>
      <c r="V195" s="61">
        <f>V194+V191</f>
        <v>449.09999999999997</v>
      </c>
      <c r="W195" s="61"/>
      <c r="X195" s="61">
        <f>X194+X191</f>
        <v>558.9000000000001</v>
      </c>
      <c r="Y195" s="62">
        <f>Y194+Y191</f>
        <v>989.7</v>
      </c>
      <c r="Z195" s="62"/>
      <c r="AA195" s="62">
        <f>AA194+AA191</f>
        <v>914.5999999999999</v>
      </c>
      <c r="AB195" s="62"/>
      <c r="AC195" s="62">
        <f>AC194+AC191</f>
        <v>965.3</v>
      </c>
      <c r="AD195" s="62"/>
      <c r="AE195" s="62">
        <f>AE194+AE191</f>
        <v>925.5</v>
      </c>
      <c r="AF195" s="61">
        <f aca="true" t="shared" si="221" ref="AF195">AF194+AF191</f>
        <v>1011.2</v>
      </c>
      <c r="AG195" s="123"/>
      <c r="AH195" s="123"/>
      <c r="AI195" s="123"/>
      <c r="AJ195" s="123"/>
      <c r="AK195" s="123"/>
      <c r="AL195" s="123"/>
    </row>
    <row r="196" spans="5:10" ht="5" customHeight="1">
      <c r="E196" s="1"/>
      <c r="F196" s="1"/>
      <c r="G196" s="1"/>
      <c r="H196" s="1"/>
      <c r="I196" s="1"/>
      <c r="J196" s="1"/>
    </row>
    <row r="197" spans="3:10" ht="15">
      <c r="C197" s="45" t="s">
        <v>186</v>
      </c>
      <c r="E197" s="1"/>
      <c r="F197" s="1"/>
      <c r="G197" s="1"/>
      <c r="H197" s="1"/>
      <c r="I197" s="1"/>
      <c r="J197" s="1"/>
    </row>
    <row r="200" spans="1:38" s="50" customFormat="1" ht="20" customHeight="1" thickBot="1">
      <c r="A200" s="48"/>
      <c r="B200" s="49"/>
      <c r="C200" s="190" t="s">
        <v>275</v>
      </c>
      <c r="D200" s="317">
        <v>2018</v>
      </c>
      <c r="E200" s="318"/>
      <c r="F200" s="318"/>
      <c r="G200" s="318"/>
      <c r="H200" s="318"/>
      <c r="I200" s="318"/>
      <c r="J200" s="319"/>
      <c r="K200" s="320">
        <v>2019</v>
      </c>
      <c r="L200" s="321"/>
      <c r="M200" s="321"/>
      <c r="N200" s="321"/>
      <c r="O200" s="321"/>
      <c r="P200" s="321"/>
      <c r="Q200" s="322"/>
      <c r="R200" s="317">
        <v>2020</v>
      </c>
      <c r="S200" s="318"/>
      <c r="T200" s="318"/>
      <c r="U200" s="318"/>
      <c r="V200" s="318"/>
      <c r="W200" s="318"/>
      <c r="X200" s="319"/>
      <c r="Y200" s="320">
        <v>2021</v>
      </c>
      <c r="Z200" s="321"/>
      <c r="AA200" s="321"/>
      <c r="AB200" s="321"/>
      <c r="AC200" s="321"/>
      <c r="AD200" s="321"/>
      <c r="AE200" s="322"/>
      <c r="AF200" s="317">
        <v>2022</v>
      </c>
      <c r="AG200" s="318"/>
      <c r="AH200" s="318"/>
      <c r="AI200" s="318"/>
      <c r="AJ200" s="318"/>
      <c r="AK200" s="318"/>
      <c r="AL200" s="319"/>
    </row>
    <row r="201" spans="1:38" s="53" customFormat="1" ht="15" customHeight="1" thickBot="1">
      <c r="A201" s="51"/>
      <c r="B201" s="52"/>
      <c r="C201" s="24" t="s">
        <v>151</v>
      </c>
      <c r="D201" s="87" t="s">
        <v>225</v>
      </c>
      <c r="E201" s="86"/>
      <c r="F201" s="86" t="s">
        <v>226</v>
      </c>
      <c r="G201" s="17"/>
      <c r="H201" s="86" t="s">
        <v>227</v>
      </c>
      <c r="I201" s="17"/>
      <c r="J201" s="86" t="s">
        <v>228</v>
      </c>
      <c r="K201" s="88" t="s">
        <v>225</v>
      </c>
      <c r="L201" s="89"/>
      <c r="M201" s="89" t="s">
        <v>226</v>
      </c>
      <c r="N201" s="41"/>
      <c r="O201" s="89" t="s">
        <v>227</v>
      </c>
      <c r="P201" s="41"/>
      <c r="Q201" s="89" t="s">
        <v>228</v>
      </c>
      <c r="R201" s="87" t="s">
        <v>225</v>
      </c>
      <c r="S201" s="86"/>
      <c r="T201" s="86" t="s">
        <v>226</v>
      </c>
      <c r="U201" s="17"/>
      <c r="V201" s="86" t="s">
        <v>227</v>
      </c>
      <c r="W201" s="17"/>
      <c r="X201" s="86" t="s">
        <v>228</v>
      </c>
      <c r="Y201" s="88" t="s">
        <v>225</v>
      </c>
      <c r="Z201" s="89"/>
      <c r="AA201" s="89" t="s">
        <v>226</v>
      </c>
      <c r="AB201" s="41"/>
      <c r="AC201" s="89" t="s">
        <v>227</v>
      </c>
      <c r="AD201" s="41"/>
      <c r="AE201" s="89" t="s">
        <v>228</v>
      </c>
      <c r="AF201" s="87" t="s">
        <v>225</v>
      </c>
      <c r="AG201" s="86"/>
      <c r="AH201" s="86" t="s">
        <v>226</v>
      </c>
      <c r="AI201" s="17"/>
      <c r="AJ201" s="86" t="s">
        <v>227</v>
      </c>
      <c r="AK201" s="17"/>
      <c r="AL201" s="86" t="s">
        <v>228</v>
      </c>
    </row>
    <row r="202" spans="1:31" ht="5" customHeight="1">
      <c r="A202" s="47"/>
      <c r="B202" s="51"/>
      <c r="C202" s="54"/>
      <c r="D202" s="1"/>
      <c r="E202" s="1"/>
      <c r="F202" s="1"/>
      <c r="G202" s="1"/>
      <c r="H202" s="1"/>
      <c r="I202" s="1"/>
      <c r="J202" s="1"/>
      <c r="K202" s="55"/>
      <c r="L202" s="55"/>
      <c r="M202" s="55"/>
      <c r="N202" s="55"/>
      <c r="O202" s="55"/>
      <c r="P202" s="55"/>
      <c r="Q202" s="55"/>
      <c r="Y202" s="55"/>
      <c r="Z202" s="55"/>
      <c r="AA202" s="55"/>
      <c r="AB202" s="55"/>
      <c r="AC202" s="55"/>
      <c r="AD202" s="55"/>
      <c r="AE202" s="55"/>
    </row>
    <row r="203" spans="1:38" s="53" customFormat="1" ht="14.5" customHeight="1">
      <c r="A203" s="56"/>
      <c r="B203" s="57"/>
      <c r="C203" s="58" t="s">
        <v>174</v>
      </c>
      <c r="D203" s="67"/>
      <c r="E203" s="67"/>
      <c r="F203" s="67"/>
      <c r="G203" s="67"/>
      <c r="H203" s="67"/>
      <c r="I203" s="67"/>
      <c r="J203" s="67"/>
      <c r="K203" s="90"/>
      <c r="L203" s="90"/>
      <c r="M203" s="90"/>
      <c r="N203" s="90"/>
      <c r="O203" s="90"/>
      <c r="P203" s="90"/>
      <c r="Q203" s="90"/>
      <c r="R203" s="67"/>
      <c r="S203" s="67"/>
      <c r="T203" s="67"/>
      <c r="U203" s="67"/>
      <c r="V203" s="67"/>
      <c r="W203" s="67"/>
      <c r="X203" s="67"/>
      <c r="Y203" s="100"/>
      <c r="Z203" s="101"/>
      <c r="AA203" s="101"/>
      <c r="AB203" s="101"/>
      <c r="AC203" s="101"/>
      <c r="AD203" s="101"/>
      <c r="AE203" s="266">
        <f>'Quarterly Results_PROFORMA'!AE203</f>
        <v>9.5</v>
      </c>
      <c r="AF203" s="59">
        <f>'Quarterly Results_PROFORMA'!AF203</f>
        <v>11</v>
      </c>
      <c r="AG203" s="59"/>
      <c r="AH203" s="59"/>
      <c r="AI203" s="59"/>
      <c r="AJ203" s="59"/>
      <c r="AK203" s="59"/>
      <c r="AL203" s="59"/>
    </row>
    <row r="204" spans="1:38" s="53" customFormat="1" ht="14.5" customHeight="1">
      <c r="A204" s="56"/>
      <c r="B204" s="57"/>
      <c r="C204" s="58" t="s">
        <v>35</v>
      </c>
      <c r="D204" s="67"/>
      <c r="E204" s="67"/>
      <c r="F204" s="67"/>
      <c r="G204" s="67"/>
      <c r="H204" s="67"/>
      <c r="I204" s="67"/>
      <c r="J204" s="67"/>
      <c r="K204" s="90"/>
      <c r="L204" s="90"/>
      <c r="M204" s="90"/>
      <c r="N204" s="90"/>
      <c r="O204" s="90"/>
      <c r="P204" s="90"/>
      <c r="Q204" s="90"/>
      <c r="R204" s="67"/>
      <c r="S204" s="67"/>
      <c r="T204" s="67"/>
      <c r="U204" s="67"/>
      <c r="V204" s="67"/>
      <c r="W204" s="67"/>
      <c r="X204" s="67"/>
      <c r="Y204" s="100"/>
      <c r="Z204" s="101"/>
      <c r="AA204" s="101"/>
      <c r="AB204" s="101"/>
      <c r="AC204" s="101"/>
      <c r="AD204" s="101"/>
      <c r="AE204" s="266">
        <f>'Quarterly Results_PROFORMA'!AE204</f>
        <v>133.1</v>
      </c>
      <c r="AF204" s="59">
        <f>'Quarterly Results_PROFORMA'!AF204</f>
        <v>137.4</v>
      </c>
      <c r="AG204" s="59"/>
      <c r="AH204" s="59"/>
      <c r="AI204" s="59"/>
      <c r="AJ204" s="59"/>
      <c r="AK204" s="59"/>
      <c r="AL204" s="59"/>
    </row>
    <row r="205" spans="1:38" s="53" customFormat="1" ht="14.5" customHeight="1">
      <c r="A205" s="56"/>
      <c r="B205" s="57"/>
      <c r="C205" s="58" t="s">
        <v>36</v>
      </c>
      <c r="D205" s="67"/>
      <c r="E205" s="67"/>
      <c r="F205" s="67"/>
      <c r="G205" s="67"/>
      <c r="H205" s="67"/>
      <c r="I205" s="67"/>
      <c r="J205" s="67"/>
      <c r="K205" s="90"/>
      <c r="L205" s="90"/>
      <c r="M205" s="90"/>
      <c r="N205" s="90"/>
      <c r="O205" s="90"/>
      <c r="P205" s="90"/>
      <c r="Q205" s="90"/>
      <c r="R205" s="67"/>
      <c r="S205" s="67"/>
      <c r="T205" s="67"/>
      <c r="U205" s="67"/>
      <c r="V205" s="67"/>
      <c r="W205" s="67"/>
      <c r="X205" s="67"/>
      <c r="Y205" s="100"/>
      <c r="Z205" s="101"/>
      <c r="AA205" s="101"/>
      <c r="AB205" s="101"/>
      <c r="AC205" s="101"/>
      <c r="AD205" s="101"/>
      <c r="AE205" s="266">
        <f>'Quarterly Results_PROFORMA'!AE205</f>
        <v>83.20000000000002</v>
      </c>
      <c r="AF205" s="59">
        <f>'Quarterly Results_PROFORMA'!AF205</f>
        <v>91</v>
      </c>
      <c r="AG205" s="59"/>
      <c r="AH205" s="59"/>
      <c r="AI205" s="59"/>
      <c r="AJ205" s="59"/>
      <c r="AK205" s="59"/>
      <c r="AL205" s="59"/>
    </row>
    <row r="206" spans="1:38" s="53" customFormat="1" ht="14.5" customHeight="1">
      <c r="A206" s="56"/>
      <c r="B206" s="57"/>
      <c r="C206" s="58" t="s">
        <v>49</v>
      </c>
      <c r="D206" s="67"/>
      <c r="E206" s="67"/>
      <c r="F206" s="67"/>
      <c r="G206" s="67"/>
      <c r="H206" s="67"/>
      <c r="I206" s="67"/>
      <c r="J206" s="67"/>
      <c r="K206" s="90"/>
      <c r="L206" s="90"/>
      <c r="M206" s="90"/>
      <c r="N206" s="90"/>
      <c r="O206" s="90"/>
      <c r="P206" s="90"/>
      <c r="Q206" s="90"/>
      <c r="R206" s="67"/>
      <c r="S206" s="67"/>
      <c r="T206" s="67"/>
      <c r="U206" s="67"/>
      <c r="V206" s="67"/>
      <c r="W206" s="67"/>
      <c r="X206" s="67"/>
      <c r="Y206" s="100"/>
      <c r="Z206" s="101"/>
      <c r="AA206" s="101"/>
      <c r="AB206" s="101"/>
      <c r="AC206" s="101"/>
      <c r="AD206" s="101"/>
      <c r="AE206" s="266">
        <f>'Quarterly Results_PROFORMA'!AE206</f>
        <v>7.800000000000001</v>
      </c>
      <c r="AF206" s="59">
        <f>'Quarterly Results_PROFORMA'!AF206</f>
        <v>8</v>
      </c>
      <c r="AG206" s="59"/>
      <c r="AH206" s="59"/>
      <c r="AI206" s="59"/>
      <c r="AJ206" s="59"/>
      <c r="AK206" s="59"/>
      <c r="AL206" s="59"/>
    </row>
    <row r="207" spans="1:38" s="53" customFormat="1" ht="14.5" customHeight="1">
      <c r="A207" s="56"/>
      <c r="B207" s="57"/>
      <c r="C207" s="58" t="s">
        <v>175</v>
      </c>
      <c r="D207" s="67"/>
      <c r="E207" s="67"/>
      <c r="F207" s="67"/>
      <c r="G207" s="67"/>
      <c r="H207" s="67"/>
      <c r="I207" s="67"/>
      <c r="J207" s="67"/>
      <c r="K207" s="90"/>
      <c r="L207" s="90"/>
      <c r="M207" s="90"/>
      <c r="N207" s="90"/>
      <c r="O207" s="90"/>
      <c r="P207" s="90"/>
      <c r="Q207" s="90"/>
      <c r="R207" s="67"/>
      <c r="S207" s="67"/>
      <c r="T207" s="67"/>
      <c r="U207" s="67"/>
      <c r="V207" s="67"/>
      <c r="W207" s="67"/>
      <c r="X207" s="67"/>
      <c r="Y207" s="100"/>
      <c r="Z207" s="101"/>
      <c r="AA207" s="101"/>
      <c r="AB207" s="101"/>
      <c r="AC207" s="101"/>
      <c r="AD207" s="101"/>
      <c r="AE207" s="266">
        <f>'Quarterly Results_PROFORMA'!AE207</f>
        <v>39.8</v>
      </c>
      <c r="AF207" s="59">
        <f>'Quarterly Results_PROFORMA'!AF207</f>
        <v>44.599999999999994</v>
      </c>
      <c r="AG207" s="59"/>
      <c r="AH207" s="59"/>
      <c r="AI207" s="59"/>
      <c r="AJ207" s="59"/>
      <c r="AK207" s="59"/>
      <c r="AL207" s="59"/>
    </row>
    <row r="208" spans="1:38" s="53" customFormat="1" ht="14.5" customHeight="1">
      <c r="A208" s="56"/>
      <c r="B208" s="57"/>
      <c r="C208" s="58" t="s">
        <v>37</v>
      </c>
      <c r="D208" s="67"/>
      <c r="E208" s="67"/>
      <c r="F208" s="67"/>
      <c r="G208" s="67"/>
      <c r="H208" s="67"/>
      <c r="I208" s="67"/>
      <c r="J208" s="67"/>
      <c r="K208" s="90"/>
      <c r="L208" s="90"/>
      <c r="M208" s="90"/>
      <c r="N208" s="90"/>
      <c r="O208" s="90"/>
      <c r="P208" s="90"/>
      <c r="Q208" s="90"/>
      <c r="R208" s="67"/>
      <c r="S208" s="67"/>
      <c r="T208" s="67"/>
      <c r="U208" s="67"/>
      <c r="V208" s="67"/>
      <c r="W208" s="67"/>
      <c r="X208" s="67"/>
      <c r="Y208" s="100"/>
      <c r="Z208" s="101"/>
      <c r="AA208" s="101"/>
      <c r="AB208" s="101"/>
      <c r="AC208" s="101"/>
      <c r="AD208" s="101"/>
      <c r="AE208" s="266">
        <f>'Quarterly Results_PROFORMA'!AE208</f>
        <v>-168.3</v>
      </c>
      <c r="AF208" s="59">
        <f>'Quarterly Results_PROFORMA'!AF208</f>
        <v>-126.5</v>
      </c>
      <c r="AG208" s="59"/>
      <c r="AH208" s="59"/>
      <c r="AI208" s="59"/>
      <c r="AJ208" s="59"/>
      <c r="AK208" s="59"/>
      <c r="AL208" s="59"/>
    </row>
    <row r="209" spans="1:38" s="53" customFormat="1" ht="14.5" customHeight="1">
      <c r="A209" s="56"/>
      <c r="B209" s="57"/>
      <c r="C209" s="58" t="s">
        <v>38</v>
      </c>
      <c r="D209" s="67"/>
      <c r="E209" s="67"/>
      <c r="F209" s="67"/>
      <c r="G209" s="67"/>
      <c r="H209" s="67"/>
      <c r="I209" s="67"/>
      <c r="J209" s="67"/>
      <c r="K209" s="90"/>
      <c r="L209" s="90"/>
      <c r="M209" s="90"/>
      <c r="N209" s="90"/>
      <c r="O209" s="90"/>
      <c r="P209" s="90"/>
      <c r="Q209" s="90"/>
      <c r="R209" s="67"/>
      <c r="S209" s="67"/>
      <c r="T209" s="67"/>
      <c r="U209" s="67"/>
      <c r="V209" s="67"/>
      <c r="W209" s="67"/>
      <c r="X209" s="67"/>
      <c r="Y209" s="100"/>
      <c r="Z209" s="101"/>
      <c r="AA209" s="101"/>
      <c r="AB209" s="101"/>
      <c r="AC209" s="101"/>
      <c r="AD209" s="101"/>
      <c r="AE209" s="266">
        <f>'Quarterly Results_PROFORMA'!AE209</f>
        <v>-125.6</v>
      </c>
      <c r="AF209" s="59">
        <f>'Quarterly Results_PROFORMA'!AF209</f>
        <v>-125.1</v>
      </c>
      <c r="AG209" s="59"/>
      <c r="AH209" s="59"/>
      <c r="AI209" s="59"/>
      <c r="AJ209" s="59"/>
      <c r="AK209" s="59"/>
      <c r="AL209" s="59"/>
    </row>
    <row r="210" spans="1:38" s="53" customFormat="1" ht="14.5" customHeight="1">
      <c r="A210" s="56"/>
      <c r="B210" s="57"/>
      <c r="C210" s="60" t="s">
        <v>176</v>
      </c>
      <c r="D210" s="68"/>
      <c r="E210" s="68"/>
      <c r="F210" s="68"/>
      <c r="G210" s="68"/>
      <c r="H210" s="68"/>
      <c r="I210" s="68"/>
      <c r="J210" s="68"/>
      <c r="K210" s="91"/>
      <c r="L210" s="91"/>
      <c r="M210" s="91"/>
      <c r="N210" s="91"/>
      <c r="O210" s="91"/>
      <c r="P210" s="91"/>
      <c r="Q210" s="91"/>
      <c r="R210" s="68"/>
      <c r="S210" s="68"/>
      <c r="T210" s="68"/>
      <c r="U210" s="68"/>
      <c r="V210" s="68"/>
      <c r="W210" s="68"/>
      <c r="X210" s="68"/>
      <c r="Y210" s="102"/>
      <c r="Z210" s="103"/>
      <c r="AA210" s="103"/>
      <c r="AB210" s="103"/>
      <c r="AC210" s="103"/>
      <c r="AD210" s="103"/>
      <c r="AE210" s="94">
        <f>SUM(AE203:AE209)</f>
        <v>-20.49999999999997</v>
      </c>
      <c r="AF210" s="98">
        <f>SUM(AF203:AF209)</f>
        <v>40.400000000000006</v>
      </c>
      <c r="AG210" s="61"/>
      <c r="AH210" s="61"/>
      <c r="AI210" s="61"/>
      <c r="AJ210" s="61"/>
      <c r="AK210" s="61"/>
      <c r="AL210" s="61"/>
    </row>
    <row r="211" spans="3:38" ht="15">
      <c r="C211" s="58" t="s">
        <v>177</v>
      </c>
      <c r="D211" s="69"/>
      <c r="E211" s="69"/>
      <c r="F211" s="69"/>
      <c r="G211" s="69"/>
      <c r="H211" s="69"/>
      <c r="I211" s="69"/>
      <c r="J211" s="69"/>
      <c r="K211" s="92"/>
      <c r="L211" s="92"/>
      <c r="M211" s="92"/>
      <c r="N211" s="92"/>
      <c r="O211" s="92"/>
      <c r="P211" s="92"/>
      <c r="Q211" s="92"/>
      <c r="R211" s="69"/>
      <c r="S211" s="69"/>
      <c r="T211" s="69"/>
      <c r="U211" s="69"/>
      <c r="V211" s="69"/>
      <c r="W211" s="69"/>
      <c r="X211" s="69"/>
      <c r="Y211" s="100"/>
      <c r="Z211" s="104"/>
      <c r="AA211" s="104"/>
      <c r="AB211" s="104"/>
      <c r="AC211" s="104"/>
      <c r="AD211" s="104"/>
      <c r="AE211" s="266">
        <f>'Quarterly Results_PROFORMA'!AE211</f>
        <v>47.5</v>
      </c>
      <c r="AF211" s="59">
        <f>'Quarterly Results_PROFORMA'!AF211</f>
        <v>78.5</v>
      </c>
      <c r="AG211" s="63"/>
      <c r="AH211" s="63"/>
      <c r="AI211" s="63"/>
      <c r="AJ211" s="63"/>
      <c r="AK211" s="63"/>
      <c r="AL211" s="63"/>
    </row>
    <row r="212" spans="3:38" ht="15">
      <c r="C212" s="58" t="s">
        <v>178</v>
      </c>
      <c r="D212" s="69"/>
      <c r="E212" s="69"/>
      <c r="F212" s="69"/>
      <c r="G212" s="69"/>
      <c r="H212" s="69"/>
      <c r="I212" s="69"/>
      <c r="J212" s="69"/>
      <c r="K212" s="92"/>
      <c r="L212" s="92"/>
      <c r="M212" s="92"/>
      <c r="N212" s="92"/>
      <c r="O212" s="92"/>
      <c r="P212" s="92"/>
      <c r="Q212" s="92"/>
      <c r="R212" s="69"/>
      <c r="S212" s="69"/>
      <c r="T212" s="69"/>
      <c r="U212" s="69"/>
      <c r="V212" s="69"/>
      <c r="W212" s="69"/>
      <c r="X212" s="69"/>
      <c r="Y212" s="100"/>
      <c r="Z212" s="104"/>
      <c r="AA212" s="104"/>
      <c r="AB212" s="104"/>
      <c r="AC212" s="104"/>
      <c r="AD212" s="104"/>
      <c r="AE212" s="266">
        <f>'Quarterly Results_PROFORMA'!AE212</f>
        <v>98.3</v>
      </c>
      <c r="AF212" s="59">
        <f>'Quarterly Results_PROFORMA'!AF212</f>
        <v>193.8</v>
      </c>
      <c r="AG212" s="63"/>
      <c r="AH212" s="63"/>
      <c r="AI212" s="63"/>
      <c r="AJ212" s="63"/>
      <c r="AK212" s="63"/>
      <c r="AL212" s="63"/>
    </row>
    <row r="213" spans="3:38" ht="15">
      <c r="C213" s="58" t="s">
        <v>179</v>
      </c>
      <c r="D213" s="69"/>
      <c r="E213" s="69"/>
      <c r="F213" s="69"/>
      <c r="G213" s="69"/>
      <c r="H213" s="69"/>
      <c r="I213" s="69"/>
      <c r="J213" s="69"/>
      <c r="K213" s="92"/>
      <c r="L213" s="92"/>
      <c r="M213" s="92"/>
      <c r="N213" s="92"/>
      <c r="O213" s="92"/>
      <c r="P213" s="92"/>
      <c r="Q213" s="92"/>
      <c r="R213" s="69"/>
      <c r="S213" s="69"/>
      <c r="T213" s="69"/>
      <c r="U213" s="69"/>
      <c r="V213" s="69"/>
      <c r="W213" s="69"/>
      <c r="X213" s="69"/>
      <c r="Y213" s="100"/>
      <c r="Z213" s="104"/>
      <c r="AA213" s="104"/>
      <c r="AB213" s="104"/>
      <c r="AC213" s="104"/>
      <c r="AD213" s="104"/>
      <c r="AE213" s="266">
        <f>'Quarterly Results_PROFORMA'!AE213</f>
        <v>-204</v>
      </c>
      <c r="AF213" s="59">
        <f>'Quarterly Results_PROFORMA'!AF213</f>
        <v>-291.8</v>
      </c>
      <c r="AG213" s="63"/>
      <c r="AH213" s="63"/>
      <c r="AI213" s="63"/>
      <c r="AJ213" s="63"/>
      <c r="AK213" s="63"/>
      <c r="AL213" s="63"/>
    </row>
    <row r="214" spans="3:38" ht="15">
      <c r="C214" s="60" t="s">
        <v>180</v>
      </c>
      <c r="D214" s="68"/>
      <c r="E214" s="68"/>
      <c r="F214" s="68"/>
      <c r="G214" s="68"/>
      <c r="H214" s="68"/>
      <c r="I214" s="68"/>
      <c r="J214" s="68"/>
      <c r="K214" s="91"/>
      <c r="L214" s="91"/>
      <c r="M214" s="91"/>
      <c r="N214" s="91"/>
      <c r="O214" s="91"/>
      <c r="P214" s="91"/>
      <c r="Q214" s="91"/>
      <c r="R214" s="68"/>
      <c r="S214" s="68"/>
      <c r="T214" s="68"/>
      <c r="U214" s="68"/>
      <c r="V214" s="68"/>
      <c r="W214" s="68"/>
      <c r="X214" s="68"/>
      <c r="Y214" s="102"/>
      <c r="Z214" s="103"/>
      <c r="AA214" s="103"/>
      <c r="AB214" s="103"/>
      <c r="AC214" s="103"/>
      <c r="AD214" s="103"/>
      <c r="AE214" s="94">
        <f>SUM(AE211:AE213)</f>
        <v>-58.19999999999999</v>
      </c>
      <c r="AF214" s="98">
        <f>SUM(AF211:AF213)</f>
        <v>-19.5</v>
      </c>
      <c r="AG214" s="61"/>
      <c r="AH214" s="61"/>
      <c r="AI214" s="61"/>
      <c r="AJ214" s="61"/>
      <c r="AK214" s="61"/>
      <c r="AL214" s="61"/>
    </row>
    <row r="215" spans="3:38" ht="15">
      <c r="C215" s="60" t="s">
        <v>181</v>
      </c>
      <c r="D215" s="68"/>
      <c r="E215" s="68"/>
      <c r="F215" s="68"/>
      <c r="G215" s="68"/>
      <c r="H215" s="68"/>
      <c r="I215" s="68"/>
      <c r="J215" s="68"/>
      <c r="K215" s="91"/>
      <c r="L215" s="91"/>
      <c r="M215" s="91"/>
      <c r="N215" s="91"/>
      <c r="O215" s="91"/>
      <c r="P215" s="91"/>
      <c r="Q215" s="91"/>
      <c r="R215" s="68"/>
      <c r="S215" s="68"/>
      <c r="T215" s="68"/>
      <c r="U215" s="68"/>
      <c r="V215" s="68"/>
      <c r="W215" s="68"/>
      <c r="X215" s="68"/>
      <c r="Y215" s="102"/>
      <c r="Z215" s="103"/>
      <c r="AA215" s="103"/>
      <c r="AB215" s="103"/>
      <c r="AC215" s="103"/>
      <c r="AD215" s="103"/>
      <c r="AE215" s="94">
        <f>AE214+AE210</f>
        <v>-78.69999999999996</v>
      </c>
      <c r="AF215" s="98">
        <f>AF214+AF210</f>
        <v>20.900000000000006</v>
      </c>
      <c r="AG215" s="61"/>
      <c r="AH215" s="61"/>
      <c r="AI215" s="61"/>
      <c r="AJ215" s="61"/>
      <c r="AK215" s="61"/>
      <c r="AL215" s="61"/>
    </row>
    <row r="216" spans="3:38" ht="15">
      <c r="C216" s="58" t="s">
        <v>40</v>
      </c>
      <c r="D216" s="67"/>
      <c r="E216" s="67"/>
      <c r="F216" s="67"/>
      <c r="G216" s="67"/>
      <c r="H216" s="67"/>
      <c r="I216" s="67"/>
      <c r="J216" s="67"/>
      <c r="K216" s="90"/>
      <c r="L216" s="90"/>
      <c r="M216" s="90"/>
      <c r="N216" s="90"/>
      <c r="O216" s="90"/>
      <c r="P216" s="90"/>
      <c r="Q216" s="90"/>
      <c r="R216" s="67"/>
      <c r="S216" s="67"/>
      <c r="T216" s="67"/>
      <c r="U216" s="67"/>
      <c r="V216" s="67"/>
      <c r="W216" s="67"/>
      <c r="X216" s="67"/>
      <c r="Y216" s="100"/>
      <c r="Z216" s="101"/>
      <c r="AA216" s="101"/>
      <c r="AB216" s="101"/>
      <c r="AC216" s="101"/>
      <c r="AD216" s="101"/>
      <c r="AE216" s="266">
        <f>'Quarterly Results_PROFORMA'!AE216</f>
        <v>748.4</v>
      </c>
      <c r="AF216" s="59">
        <f>'Quarterly Results_PROFORMA'!AF216</f>
        <v>735</v>
      </c>
      <c r="AG216" s="59"/>
      <c r="AH216" s="59"/>
      <c r="AI216" s="59"/>
      <c r="AJ216" s="59"/>
      <c r="AK216" s="59"/>
      <c r="AL216" s="59"/>
    </row>
    <row r="217" spans="3:38" ht="15">
      <c r="C217" s="58" t="s">
        <v>41</v>
      </c>
      <c r="D217" s="67"/>
      <c r="E217" s="67"/>
      <c r="F217" s="67"/>
      <c r="G217" s="67"/>
      <c r="H217" s="67"/>
      <c r="I217" s="67"/>
      <c r="J217" s="67"/>
      <c r="K217" s="90"/>
      <c r="L217" s="90"/>
      <c r="M217" s="90"/>
      <c r="N217" s="90"/>
      <c r="O217" s="90"/>
      <c r="P217" s="90"/>
      <c r="Q217" s="90"/>
      <c r="R217" s="67"/>
      <c r="S217" s="67"/>
      <c r="T217" s="67"/>
      <c r="U217" s="67"/>
      <c r="V217" s="67"/>
      <c r="W217" s="67"/>
      <c r="X217" s="67"/>
      <c r="Y217" s="100"/>
      <c r="Z217" s="101"/>
      <c r="AA217" s="101"/>
      <c r="AB217" s="101"/>
      <c r="AC217" s="101"/>
      <c r="AD217" s="101"/>
      <c r="AE217" s="266">
        <f>'Quarterly Results_PROFORMA'!AE217</f>
        <v>158.7</v>
      </c>
      <c r="AF217" s="59">
        <f>'Quarterly Results_PROFORMA'!AF217</f>
        <v>145.6</v>
      </c>
      <c r="AG217" s="59"/>
      <c r="AH217" s="59"/>
      <c r="AI217" s="59"/>
      <c r="AJ217" s="59"/>
      <c r="AK217" s="59"/>
      <c r="AL217" s="59"/>
    </row>
    <row r="218" spans="3:38" ht="15">
      <c r="C218" s="58" t="s">
        <v>42</v>
      </c>
      <c r="D218" s="67"/>
      <c r="E218" s="67"/>
      <c r="F218" s="67"/>
      <c r="G218" s="67"/>
      <c r="H218" s="67"/>
      <c r="I218" s="67"/>
      <c r="J218" s="67"/>
      <c r="K218" s="90"/>
      <c r="L218" s="90"/>
      <c r="M218" s="90"/>
      <c r="N218" s="90"/>
      <c r="O218" s="90"/>
      <c r="P218" s="90"/>
      <c r="Q218" s="90"/>
      <c r="R218" s="67"/>
      <c r="S218" s="67"/>
      <c r="T218" s="67"/>
      <c r="U218" s="67"/>
      <c r="V218" s="67"/>
      <c r="W218" s="67"/>
      <c r="X218" s="67"/>
      <c r="Y218" s="100"/>
      <c r="Z218" s="101"/>
      <c r="AA218" s="101"/>
      <c r="AB218" s="101"/>
      <c r="AC218" s="101"/>
      <c r="AD218" s="101"/>
      <c r="AE218" s="266">
        <f>'Quarterly Results_PROFORMA'!AE218</f>
        <v>241.3</v>
      </c>
      <c r="AF218" s="59">
        <f>'Quarterly Results_PROFORMA'!AF218</f>
        <v>249.5</v>
      </c>
      <c r="AG218" s="59"/>
      <c r="AH218" s="59"/>
      <c r="AI218" s="59"/>
      <c r="AJ218" s="59"/>
      <c r="AK218" s="59"/>
      <c r="AL218" s="59"/>
    </row>
    <row r="219" spans="3:38" ht="15">
      <c r="C219" s="58" t="s">
        <v>43</v>
      </c>
      <c r="D219" s="67"/>
      <c r="E219" s="67"/>
      <c r="F219" s="67"/>
      <c r="G219" s="67"/>
      <c r="H219" s="67"/>
      <c r="I219" s="67"/>
      <c r="J219" s="67"/>
      <c r="K219" s="90"/>
      <c r="L219" s="90"/>
      <c r="M219" s="90"/>
      <c r="N219" s="90"/>
      <c r="O219" s="90"/>
      <c r="P219" s="90"/>
      <c r="Q219" s="90"/>
      <c r="R219" s="67"/>
      <c r="S219" s="67"/>
      <c r="T219" s="67"/>
      <c r="U219" s="67"/>
      <c r="V219" s="67"/>
      <c r="W219" s="67"/>
      <c r="X219" s="67"/>
      <c r="Y219" s="100"/>
      <c r="Z219" s="101"/>
      <c r="AA219" s="101"/>
      <c r="AB219" s="101"/>
      <c r="AC219" s="101"/>
      <c r="AD219" s="101"/>
      <c r="AE219" s="266">
        <f>'Quarterly Results_PROFORMA'!AE219</f>
        <v>-20.4</v>
      </c>
      <c r="AF219" s="59">
        <f>'Quarterly Results_PROFORMA'!AF219</f>
        <v>-21.3</v>
      </c>
      <c r="AG219" s="59"/>
      <c r="AH219" s="59"/>
      <c r="AI219" s="59"/>
      <c r="AJ219" s="59"/>
      <c r="AK219" s="59"/>
      <c r="AL219" s="59"/>
    </row>
    <row r="220" spans="3:38" ht="15">
      <c r="C220" s="58" t="s">
        <v>44</v>
      </c>
      <c r="D220" s="67"/>
      <c r="E220" s="67"/>
      <c r="F220" s="67"/>
      <c r="G220" s="67"/>
      <c r="H220" s="67"/>
      <c r="I220" s="67"/>
      <c r="J220" s="67"/>
      <c r="K220" s="90"/>
      <c r="L220" s="90"/>
      <c r="M220" s="90"/>
      <c r="N220" s="90"/>
      <c r="O220" s="90"/>
      <c r="P220" s="90"/>
      <c r="Q220" s="90"/>
      <c r="R220" s="67"/>
      <c r="S220" s="67"/>
      <c r="T220" s="67"/>
      <c r="U220" s="67"/>
      <c r="V220" s="67"/>
      <c r="W220" s="67"/>
      <c r="X220" s="67"/>
      <c r="Y220" s="100"/>
      <c r="Z220" s="101"/>
      <c r="AA220" s="101"/>
      <c r="AB220" s="101"/>
      <c r="AC220" s="101"/>
      <c r="AD220" s="101"/>
      <c r="AE220" s="266">
        <f>'Quarterly Results_PROFORMA'!AE220</f>
        <v>-123.8</v>
      </c>
      <c r="AF220" s="59">
        <f>'Quarterly Results_PROFORMA'!AF220</f>
        <v>-118.5</v>
      </c>
      <c r="AG220" s="59"/>
      <c r="AH220" s="59"/>
      <c r="AI220" s="59"/>
      <c r="AJ220" s="59"/>
      <c r="AK220" s="59"/>
      <c r="AL220" s="59"/>
    </row>
    <row r="221" spans="3:38" ht="15">
      <c r="C221" s="58" t="s">
        <v>45</v>
      </c>
      <c r="D221" s="67"/>
      <c r="E221" s="67"/>
      <c r="F221" s="67"/>
      <c r="G221" s="67"/>
      <c r="H221" s="67"/>
      <c r="I221" s="67"/>
      <c r="J221" s="67"/>
      <c r="K221" s="90"/>
      <c r="L221" s="90"/>
      <c r="M221" s="90"/>
      <c r="N221" s="90"/>
      <c r="O221" s="90"/>
      <c r="P221" s="90"/>
      <c r="Q221" s="90"/>
      <c r="R221" s="67"/>
      <c r="S221" s="67"/>
      <c r="T221" s="67"/>
      <c r="U221" s="67"/>
      <c r="V221" s="67"/>
      <c r="W221" s="67"/>
      <c r="X221" s="67"/>
      <c r="Y221" s="100"/>
      <c r="Z221" s="101"/>
      <c r="AA221" s="101"/>
      <c r="AB221" s="101"/>
      <c r="AC221" s="101"/>
      <c r="AD221" s="101"/>
      <c r="AE221" s="266">
        <f>'Quarterly Results_PROFORMA'!AE221</f>
        <v>0</v>
      </c>
      <c r="AF221" s="59">
        <f>'Quarterly Results_PROFORMA'!AF221</f>
        <v>0</v>
      </c>
      <c r="AG221" s="59"/>
      <c r="AH221" s="59"/>
      <c r="AI221" s="59"/>
      <c r="AJ221" s="59"/>
      <c r="AK221" s="59"/>
      <c r="AL221" s="59"/>
    </row>
    <row r="222" spans="3:38" ht="15">
      <c r="C222" s="65" t="s">
        <v>182</v>
      </c>
      <c r="D222" s="70"/>
      <c r="E222" s="70"/>
      <c r="F222" s="70"/>
      <c r="G222" s="70"/>
      <c r="H222" s="70"/>
      <c r="I222" s="70"/>
      <c r="J222" s="70"/>
      <c r="K222" s="93"/>
      <c r="L222" s="93"/>
      <c r="M222" s="93"/>
      <c r="N222" s="93"/>
      <c r="O222" s="93"/>
      <c r="P222" s="93"/>
      <c r="Q222" s="93"/>
      <c r="R222" s="70"/>
      <c r="S222" s="70"/>
      <c r="T222" s="70"/>
      <c r="U222" s="70"/>
      <c r="V222" s="70"/>
      <c r="W222" s="70"/>
      <c r="X222" s="70"/>
      <c r="Y222" s="102"/>
      <c r="Z222" s="105"/>
      <c r="AA222" s="105"/>
      <c r="AB222" s="105"/>
      <c r="AC222" s="105"/>
      <c r="AD222" s="105"/>
      <c r="AE222" s="94">
        <f>SUM(AE215:AE221)</f>
        <v>925.5</v>
      </c>
      <c r="AF222" s="98">
        <f>SUM(AF215:AF221)</f>
        <v>1011.2</v>
      </c>
      <c r="AG222" s="66"/>
      <c r="AH222" s="66"/>
      <c r="AI222" s="66"/>
      <c r="AJ222" s="66"/>
      <c r="AK222" s="66"/>
      <c r="AL222" s="66"/>
    </row>
    <row r="223" spans="4:38" ht="5" customHeight="1">
      <c r="D223" s="69"/>
      <c r="E223" s="69"/>
      <c r="F223" s="69"/>
      <c r="G223" s="69"/>
      <c r="H223" s="69"/>
      <c r="I223" s="69"/>
      <c r="J223" s="69"/>
      <c r="K223" s="92"/>
      <c r="L223" s="92"/>
      <c r="M223" s="92"/>
      <c r="N223" s="92"/>
      <c r="O223" s="92"/>
      <c r="P223" s="92"/>
      <c r="Q223" s="92"/>
      <c r="R223" s="69"/>
      <c r="S223" s="69"/>
      <c r="T223" s="69"/>
      <c r="U223" s="69"/>
      <c r="V223" s="69"/>
      <c r="W223" s="69"/>
      <c r="X223" s="69"/>
      <c r="Y223" s="104"/>
      <c r="Z223" s="104"/>
      <c r="AA223" s="104"/>
      <c r="AB223" s="104"/>
      <c r="AC223" s="104"/>
      <c r="AD223" s="104"/>
      <c r="AE223" s="64"/>
      <c r="AF223" s="63"/>
      <c r="AG223" s="63"/>
      <c r="AH223" s="63"/>
      <c r="AI223" s="63"/>
      <c r="AJ223" s="63"/>
      <c r="AK223" s="63"/>
      <c r="AL223" s="63"/>
    </row>
    <row r="224" spans="3:38" ht="15">
      <c r="C224" s="60" t="s">
        <v>46</v>
      </c>
      <c r="D224" s="68"/>
      <c r="E224" s="68"/>
      <c r="F224" s="68"/>
      <c r="G224" s="68"/>
      <c r="H224" s="68"/>
      <c r="I224" s="68"/>
      <c r="J224" s="68"/>
      <c r="K224" s="91"/>
      <c r="L224" s="91"/>
      <c r="M224" s="91"/>
      <c r="N224" s="91"/>
      <c r="O224" s="91"/>
      <c r="P224" s="91"/>
      <c r="Q224" s="91"/>
      <c r="R224" s="68"/>
      <c r="S224" s="68"/>
      <c r="T224" s="68"/>
      <c r="U224" s="68"/>
      <c r="V224" s="68"/>
      <c r="W224" s="68"/>
      <c r="X224" s="68"/>
      <c r="Y224" s="106"/>
      <c r="Z224" s="103"/>
      <c r="AA224" s="103"/>
      <c r="AB224" s="103"/>
      <c r="AC224" s="103"/>
      <c r="AD224" s="103"/>
      <c r="AE224" s="94">
        <f>'Quarterly Results_PROFORMA'!AE224</f>
        <v>228.3</v>
      </c>
      <c r="AF224" s="98">
        <f>'Quarterly Results_PROFORMA'!AF224</f>
        <v>232.2</v>
      </c>
      <c r="AG224" s="61"/>
      <c r="AH224" s="61"/>
      <c r="AI224" s="61"/>
      <c r="AJ224" s="61"/>
      <c r="AK224" s="61"/>
      <c r="AL224" s="61"/>
    </row>
    <row r="225" spans="3:38" ht="15">
      <c r="C225" s="58" t="s">
        <v>185</v>
      </c>
      <c r="D225" s="67"/>
      <c r="E225" s="67"/>
      <c r="F225" s="67"/>
      <c r="G225" s="67"/>
      <c r="H225" s="67"/>
      <c r="I225" s="67"/>
      <c r="J225" s="67"/>
      <c r="K225" s="90"/>
      <c r="L225" s="90"/>
      <c r="M225" s="90"/>
      <c r="N225" s="90"/>
      <c r="O225" s="90"/>
      <c r="P225" s="90"/>
      <c r="Q225" s="90"/>
      <c r="R225" s="67"/>
      <c r="S225" s="67"/>
      <c r="T225" s="67"/>
      <c r="U225" s="67"/>
      <c r="V225" s="67"/>
      <c r="W225" s="67"/>
      <c r="X225" s="67"/>
      <c r="Y225" s="100"/>
      <c r="Z225" s="101"/>
      <c r="AA225" s="101"/>
      <c r="AB225" s="101"/>
      <c r="AC225" s="101"/>
      <c r="AD225" s="101"/>
      <c r="AE225" s="266">
        <f>'Quarterly Results_PROFORMA'!AE225</f>
        <v>755.5999999999999</v>
      </c>
      <c r="AF225" s="59">
        <f>'Quarterly Results_PROFORMA'!AF225</f>
        <v>799.6</v>
      </c>
      <c r="AG225" s="59"/>
      <c r="AH225" s="59"/>
      <c r="AI225" s="59"/>
      <c r="AJ225" s="59"/>
      <c r="AK225" s="59"/>
      <c r="AL225" s="59"/>
    </row>
    <row r="226" spans="3:38" ht="15">
      <c r="C226" s="58" t="s">
        <v>183</v>
      </c>
      <c r="D226" s="67"/>
      <c r="E226" s="67"/>
      <c r="F226" s="67"/>
      <c r="G226" s="67"/>
      <c r="H226" s="67"/>
      <c r="I226" s="67"/>
      <c r="J226" s="67"/>
      <c r="K226" s="90"/>
      <c r="L226" s="90"/>
      <c r="M226" s="90"/>
      <c r="N226" s="90"/>
      <c r="O226" s="90"/>
      <c r="P226" s="90"/>
      <c r="Q226" s="90"/>
      <c r="R226" s="67"/>
      <c r="S226" s="67"/>
      <c r="T226" s="67"/>
      <c r="U226" s="67"/>
      <c r="V226" s="67"/>
      <c r="W226" s="67"/>
      <c r="X226" s="67"/>
      <c r="Y226" s="100"/>
      <c r="Z226" s="101"/>
      <c r="AA226" s="101"/>
      <c r="AB226" s="101"/>
      <c r="AC226" s="101"/>
      <c r="AD226" s="101"/>
      <c r="AE226" s="266">
        <f>'Quarterly Results_PROFORMA'!AE226</f>
        <v>-58.4</v>
      </c>
      <c r="AF226" s="59">
        <f>'Quarterly Results_PROFORMA'!AF226</f>
        <v>-20.6</v>
      </c>
      <c r="AG226" s="59"/>
      <c r="AH226" s="59"/>
      <c r="AI226" s="59"/>
      <c r="AJ226" s="59"/>
      <c r="AK226" s="59"/>
      <c r="AL226" s="59"/>
    </row>
    <row r="227" spans="3:38" ht="15">
      <c r="C227" s="60" t="s">
        <v>47</v>
      </c>
      <c r="D227" s="68"/>
      <c r="E227" s="68"/>
      <c r="F227" s="68"/>
      <c r="G227" s="68"/>
      <c r="H227" s="68"/>
      <c r="I227" s="68"/>
      <c r="J227" s="68"/>
      <c r="K227" s="91"/>
      <c r="L227" s="91"/>
      <c r="M227" s="91"/>
      <c r="N227" s="91"/>
      <c r="O227" s="91"/>
      <c r="P227" s="91"/>
      <c r="Q227" s="91"/>
      <c r="R227" s="68"/>
      <c r="S227" s="68"/>
      <c r="T227" s="68"/>
      <c r="U227" s="68"/>
      <c r="V227" s="68"/>
      <c r="W227" s="68"/>
      <c r="X227" s="68"/>
      <c r="Y227" s="102"/>
      <c r="Z227" s="103"/>
      <c r="AA227" s="103"/>
      <c r="AB227" s="103"/>
      <c r="AC227" s="103"/>
      <c r="AD227" s="103"/>
      <c r="AE227" s="94">
        <f>AE225+AE226</f>
        <v>697.1999999999999</v>
      </c>
      <c r="AF227" s="98">
        <f>AF225+AF226</f>
        <v>779</v>
      </c>
      <c r="AG227" s="61"/>
      <c r="AH227" s="61"/>
      <c r="AI227" s="61"/>
      <c r="AJ227" s="61"/>
      <c r="AK227" s="61"/>
      <c r="AL227" s="61"/>
    </row>
    <row r="228" spans="3:38" ht="15">
      <c r="C228" s="60" t="s">
        <v>184</v>
      </c>
      <c r="D228" s="68"/>
      <c r="E228" s="68"/>
      <c r="F228" s="68"/>
      <c r="G228" s="68"/>
      <c r="H228" s="68"/>
      <c r="I228" s="68"/>
      <c r="J228" s="68"/>
      <c r="K228" s="91"/>
      <c r="L228" s="91"/>
      <c r="M228" s="91"/>
      <c r="N228" s="91"/>
      <c r="O228" s="91"/>
      <c r="P228" s="91"/>
      <c r="Q228" s="91"/>
      <c r="R228" s="68"/>
      <c r="S228" s="68"/>
      <c r="T228" s="68"/>
      <c r="U228" s="68"/>
      <c r="V228" s="68"/>
      <c r="W228" s="68"/>
      <c r="X228" s="68"/>
      <c r="Y228" s="102"/>
      <c r="Z228" s="103"/>
      <c r="AA228" s="103"/>
      <c r="AB228" s="103"/>
      <c r="AC228" s="103"/>
      <c r="AD228" s="103"/>
      <c r="AE228" s="94">
        <f>AE224+AE227</f>
        <v>925.5</v>
      </c>
      <c r="AF228" s="98">
        <f>AF224+AF227</f>
        <v>1011.2</v>
      </c>
      <c r="AG228" s="61"/>
      <c r="AH228" s="61"/>
      <c r="AI228" s="61"/>
      <c r="AJ228" s="61"/>
      <c r="AK228" s="61"/>
      <c r="AL228" s="61"/>
    </row>
    <row r="229" spans="4:10" ht="5" customHeight="1">
      <c r="D229" s="1"/>
      <c r="E229" s="1"/>
      <c r="F229" s="1"/>
      <c r="G229" s="1"/>
      <c r="H229" s="1"/>
      <c r="I229" s="1"/>
      <c r="J229" s="1"/>
    </row>
    <row r="230" spans="3:13" ht="26.5" customHeight="1">
      <c r="C230" s="324" t="s">
        <v>198</v>
      </c>
      <c r="D230" s="324"/>
      <c r="E230" s="324"/>
      <c r="F230" s="324"/>
      <c r="G230" s="324"/>
      <c r="H230" s="324"/>
      <c r="I230" s="324"/>
      <c r="J230" s="324"/>
      <c r="K230" s="324"/>
      <c r="L230" s="324"/>
      <c r="M230" s="324"/>
    </row>
    <row r="231" ht="15">
      <c r="D231" s="58"/>
    </row>
    <row r="232" ht="15">
      <c r="D232" s="58"/>
    </row>
    <row r="233" spans="1:38" s="109" customFormat="1" ht="20" customHeight="1" thickBot="1">
      <c r="A233" s="107"/>
      <c r="B233" s="108"/>
      <c r="C233" s="285" t="s">
        <v>231</v>
      </c>
      <c r="D233" s="325">
        <v>2018</v>
      </c>
      <c r="E233" s="326"/>
      <c r="F233" s="326"/>
      <c r="G233" s="326"/>
      <c r="H233" s="326"/>
      <c r="I233" s="326"/>
      <c r="J233" s="327"/>
      <c r="K233" s="320">
        <v>2019</v>
      </c>
      <c r="L233" s="321"/>
      <c r="M233" s="321"/>
      <c r="N233" s="321"/>
      <c r="O233" s="321"/>
      <c r="P233" s="321"/>
      <c r="Q233" s="322"/>
      <c r="R233" s="317">
        <v>2020</v>
      </c>
      <c r="S233" s="318"/>
      <c r="T233" s="318"/>
      <c r="U233" s="318"/>
      <c r="V233" s="318"/>
      <c r="W233" s="318"/>
      <c r="X233" s="319"/>
      <c r="Y233" s="320">
        <v>2021</v>
      </c>
      <c r="Z233" s="321"/>
      <c r="AA233" s="321"/>
      <c r="AB233" s="321"/>
      <c r="AC233" s="321"/>
      <c r="AD233" s="321"/>
      <c r="AE233" s="322"/>
      <c r="AF233" s="325">
        <v>2022</v>
      </c>
      <c r="AG233" s="326"/>
      <c r="AH233" s="326"/>
      <c r="AI233" s="326"/>
      <c r="AJ233" s="326"/>
      <c r="AK233" s="326"/>
      <c r="AL233" s="327"/>
    </row>
    <row r="234" spans="1:38" s="115" customFormat="1" ht="15" customHeight="1" thickBot="1">
      <c r="A234" s="110"/>
      <c r="B234" s="111"/>
      <c r="C234" s="112" t="s">
        <v>151</v>
      </c>
      <c r="D234" s="113" t="s">
        <v>225</v>
      </c>
      <c r="E234" s="114"/>
      <c r="F234" s="114" t="s">
        <v>226</v>
      </c>
      <c r="G234" s="39"/>
      <c r="H234" s="114" t="s">
        <v>227</v>
      </c>
      <c r="I234" s="39"/>
      <c r="J234" s="114" t="s">
        <v>228</v>
      </c>
      <c r="K234" s="88" t="s">
        <v>225</v>
      </c>
      <c r="L234" s="89"/>
      <c r="M234" s="89" t="s">
        <v>226</v>
      </c>
      <c r="N234" s="41"/>
      <c r="O234" s="89" t="s">
        <v>227</v>
      </c>
      <c r="P234" s="41"/>
      <c r="Q234" s="89" t="s">
        <v>228</v>
      </c>
      <c r="R234" s="87" t="s">
        <v>225</v>
      </c>
      <c r="S234" s="86"/>
      <c r="T234" s="86" t="s">
        <v>226</v>
      </c>
      <c r="U234" s="17"/>
      <c r="V234" s="86" t="s">
        <v>227</v>
      </c>
      <c r="W234" s="17"/>
      <c r="X234" s="86" t="s">
        <v>228</v>
      </c>
      <c r="Y234" s="88" t="s">
        <v>225</v>
      </c>
      <c r="Z234" s="89"/>
      <c r="AA234" s="89" t="s">
        <v>226</v>
      </c>
      <c r="AB234" s="41"/>
      <c r="AC234" s="89" t="s">
        <v>227</v>
      </c>
      <c r="AD234" s="41"/>
      <c r="AE234" s="89" t="s">
        <v>228</v>
      </c>
      <c r="AF234" s="113" t="s">
        <v>225</v>
      </c>
      <c r="AG234" s="114"/>
      <c r="AH234" s="114" t="s">
        <v>226</v>
      </c>
      <c r="AI234" s="39"/>
      <c r="AJ234" s="114" t="s">
        <v>227</v>
      </c>
      <c r="AK234" s="39"/>
      <c r="AL234" s="114" t="s">
        <v>228</v>
      </c>
    </row>
    <row r="235" spans="1:31" s="118" customFormat="1" ht="5" customHeight="1">
      <c r="A235" s="116"/>
      <c r="B235" s="110"/>
      <c r="C235" s="117"/>
      <c r="K235" s="55"/>
      <c r="L235" s="55"/>
      <c r="M235" s="55"/>
      <c r="N235" s="55"/>
      <c r="O235" s="55"/>
      <c r="P235" s="55"/>
      <c r="Q235" s="55"/>
      <c r="R235" s="1"/>
      <c r="S235" s="1"/>
      <c r="T235" s="1"/>
      <c r="U235" s="1"/>
      <c r="V235" s="1"/>
      <c r="W235" s="1"/>
      <c r="X235" s="1"/>
      <c r="Y235" s="55"/>
      <c r="Z235" s="55"/>
      <c r="AA235" s="55"/>
      <c r="AB235" s="55"/>
      <c r="AC235" s="55"/>
      <c r="AD235" s="55"/>
      <c r="AE235" s="55"/>
    </row>
    <row r="236" spans="1:38" s="115" customFormat="1" ht="14.5" customHeight="1">
      <c r="A236" s="119"/>
      <c r="B236" s="120"/>
      <c r="C236" s="58" t="s">
        <v>48</v>
      </c>
      <c r="D236" s="67"/>
      <c r="E236" s="67"/>
      <c r="F236" s="67"/>
      <c r="G236" s="67"/>
      <c r="H236" s="67"/>
      <c r="I236" s="67"/>
      <c r="J236" s="122">
        <f>'Quarterly Results_PROFORMA'!J236</f>
        <v>-116.9</v>
      </c>
      <c r="K236" s="90"/>
      <c r="L236" s="90"/>
      <c r="M236" s="90"/>
      <c r="N236" s="90"/>
      <c r="O236" s="90"/>
      <c r="P236" s="90"/>
      <c r="Q236" s="266">
        <f>'Quarterly Results_PROFORMA'!Q236</f>
        <v>-156.4</v>
      </c>
      <c r="R236" s="122">
        <f>'Quarterly Results_PROFORMA'!R236</f>
        <v>-180.1</v>
      </c>
      <c r="S236" s="126"/>
      <c r="T236" s="122">
        <f>'Quarterly Results_PROFORMA'!T236</f>
        <v>-165</v>
      </c>
      <c r="U236" s="126"/>
      <c r="V236" s="122">
        <f>'Quarterly Results_PROFORMA'!V236</f>
        <v>-84.7</v>
      </c>
      <c r="W236" s="126"/>
      <c r="X236" s="122">
        <f>'Quarterly Results_PROFORMA'!X236</f>
        <v>-126.1</v>
      </c>
      <c r="Y236" s="266">
        <f>'Quarterly Results_PROFORMA'!Y236</f>
        <v>-322.5</v>
      </c>
      <c r="Z236" s="125"/>
      <c r="AA236" s="266">
        <f>'Quarterly Results_PROFORMA'!AA236</f>
        <v>-251.1</v>
      </c>
      <c r="AB236" s="125"/>
      <c r="AC236" s="266">
        <f>'Quarterly Results_PROFORMA'!AC236</f>
        <v>-240.3</v>
      </c>
      <c r="AD236" s="125"/>
      <c r="AE236" s="266">
        <f>'Quarterly Results_PROFORMA'!AE236</f>
        <v>-293.40000000000003</v>
      </c>
      <c r="AF236" s="122">
        <f>'Quarterly Results_PROFORMA'!AF236</f>
        <v>-247.79999999999998</v>
      </c>
      <c r="AG236" s="122"/>
      <c r="AH236" s="122"/>
      <c r="AI236" s="122"/>
      <c r="AJ236" s="122"/>
      <c r="AK236" s="122"/>
      <c r="AL236" s="122"/>
    </row>
    <row r="237" spans="3:38" ht="15">
      <c r="C237" s="58" t="s">
        <v>49</v>
      </c>
      <c r="D237" s="67"/>
      <c r="E237" s="67"/>
      <c r="F237" s="67"/>
      <c r="G237" s="67"/>
      <c r="H237" s="67"/>
      <c r="I237" s="67"/>
      <c r="J237" s="122">
        <f>'Quarterly Results_PROFORMA'!J237</f>
        <v>-45.3</v>
      </c>
      <c r="K237" s="90"/>
      <c r="L237" s="90"/>
      <c r="M237" s="90"/>
      <c r="N237" s="90"/>
      <c r="O237" s="90"/>
      <c r="P237" s="90"/>
      <c r="Q237" s="266">
        <f>'Quarterly Results_PROFORMA'!Q237</f>
        <v>-49.3</v>
      </c>
      <c r="R237" s="122">
        <f>'Quarterly Results_PROFORMA'!R237</f>
        <v>-49.4</v>
      </c>
      <c r="S237" s="126"/>
      <c r="T237" s="122">
        <f>'Quarterly Results_PROFORMA'!T237</f>
        <v>-49.8</v>
      </c>
      <c r="U237" s="126"/>
      <c r="V237" s="122">
        <f>'Quarterly Results_PROFORMA'!V237</f>
        <v>-0.4</v>
      </c>
      <c r="W237" s="126"/>
      <c r="X237" s="122">
        <f>'Quarterly Results_PROFORMA'!X237</f>
        <v>0</v>
      </c>
      <c r="Y237" s="266">
        <f>'Quarterly Results_PROFORMA'!Y237</f>
        <v>-0.5</v>
      </c>
      <c r="Z237" s="125"/>
      <c r="AA237" s="266">
        <f>'Quarterly Results_PROFORMA'!AA237</f>
        <v>0</v>
      </c>
      <c r="AB237" s="125"/>
      <c r="AC237" s="266">
        <f>'Quarterly Results_PROFORMA'!AC237</f>
        <v>0</v>
      </c>
      <c r="AD237" s="125"/>
      <c r="AE237" s="266">
        <f>'Quarterly Results_PROFORMA'!AE237</f>
        <v>0</v>
      </c>
      <c r="AF237" s="122">
        <f>'Quarterly Results_PROFORMA'!AF237</f>
        <v>0</v>
      </c>
      <c r="AG237" s="122"/>
      <c r="AH237" s="122"/>
      <c r="AI237" s="122"/>
      <c r="AJ237" s="122"/>
      <c r="AK237" s="122"/>
      <c r="AL237" s="122"/>
    </row>
    <row r="238" spans="3:38" ht="15">
      <c r="C238" s="58" t="s">
        <v>50</v>
      </c>
      <c r="D238" s="67"/>
      <c r="E238" s="67"/>
      <c r="F238" s="67"/>
      <c r="G238" s="67"/>
      <c r="H238" s="67"/>
      <c r="I238" s="67"/>
      <c r="J238" s="122">
        <f>'Quarterly Results_PROFORMA'!J238</f>
        <v>33.7</v>
      </c>
      <c r="K238" s="90"/>
      <c r="L238" s="90"/>
      <c r="M238" s="90"/>
      <c r="N238" s="90"/>
      <c r="O238" s="90"/>
      <c r="P238" s="90"/>
      <c r="Q238" s="266">
        <f>'Quarterly Results_PROFORMA'!Q238</f>
        <v>94.3</v>
      </c>
      <c r="R238" s="122">
        <f>'Quarterly Results_PROFORMA'!R238</f>
        <v>100.3</v>
      </c>
      <c r="S238" s="126"/>
      <c r="T238" s="122">
        <f>'Quarterly Results_PROFORMA'!T238</f>
        <v>98.8</v>
      </c>
      <c r="U238" s="126"/>
      <c r="V238" s="122">
        <f>'Quarterly Results_PROFORMA'!V238</f>
        <v>40.4</v>
      </c>
      <c r="W238" s="126"/>
      <c r="X238" s="122">
        <f>'Quarterly Results_PROFORMA'!X238</f>
        <v>101.2</v>
      </c>
      <c r="Y238" s="266">
        <f>'Quarterly Results_PROFORMA'!Y238</f>
        <v>771.6</v>
      </c>
      <c r="Z238" s="125"/>
      <c r="AA238" s="266">
        <f>'Quarterly Results_PROFORMA'!AA238</f>
        <v>791.4</v>
      </c>
      <c r="AB238" s="125"/>
      <c r="AC238" s="266">
        <f>'Quarterly Results_PROFORMA'!AC238</f>
        <v>781.6</v>
      </c>
      <c r="AD238" s="125"/>
      <c r="AE238" s="266">
        <f>'Quarterly Results_PROFORMA'!AE238</f>
        <v>201.1</v>
      </c>
      <c r="AF238" s="122">
        <f>'Quarterly Results_PROFORMA'!AF238</f>
        <v>168.9</v>
      </c>
      <c r="AG238" s="122"/>
      <c r="AH238" s="122"/>
      <c r="AI238" s="122"/>
      <c r="AJ238" s="122"/>
      <c r="AK238" s="122"/>
      <c r="AL238" s="122"/>
    </row>
    <row r="239" spans="3:38" ht="15">
      <c r="C239" s="60" t="s">
        <v>232</v>
      </c>
      <c r="D239" s="68"/>
      <c r="E239" s="68"/>
      <c r="F239" s="68"/>
      <c r="G239" s="68"/>
      <c r="H239" s="68"/>
      <c r="I239" s="68"/>
      <c r="J239" s="123">
        <f>SUM(J236:J238)</f>
        <v>-128.5</v>
      </c>
      <c r="K239" s="91"/>
      <c r="L239" s="91"/>
      <c r="M239" s="91"/>
      <c r="N239" s="91"/>
      <c r="O239" s="91"/>
      <c r="P239" s="91"/>
      <c r="Q239" s="62">
        <f>SUM(Q236:Q238)</f>
        <v>-111.39999999999999</v>
      </c>
      <c r="R239" s="123">
        <f>SUM(R236:R238)</f>
        <v>-129.2</v>
      </c>
      <c r="S239" s="61"/>
      <c r="T239" s="123">
        <f>SUM(T236:T238)</f>
        <v>-116.00000000000001</v>
      </c>
      <c r="U239" s="61"/>
      <c r="V239" s="123">
        <f>SUM(V236:V238)</f>
        <v>-44.70000000000001</v>
      </c>
      <c r="W239" s="61"/>
      <c r="X239" s="123">
        <f>SUM(X236:X238)</f>
        <v>-24.89999999999999</v>
      </c>
      <c r="Y239" s="62">
        <f>SUM(Y236:Y238)</f>
        <v>448.6</v>
      </c>
      <c r="Z239" s="62"/>
      <c r="AA239" s="62">
        <f>SUM(AA236:AA238)</f>
        <v>540.3</v>
      </c>
      <c r="AB239" s="62"/>
      <c r="AC239" s="62">
        <f>SUM(AC236:AC238)</f>
        <v>541.3</v>
      </c>
      <c r="AD239" s="62"/>
      <c r="AE239" s="62">
        <f>SUM(AE236:AE238)</f>
        <v>-92.30000000000004</v>
      </c>
      <c r="AF239" s="123">
        <f>SUM(AF236:AF238)</f>
        <v>-78.89999999999998</v>
      </c>
      <c r="AG239" s="123"/>
      <c r="AH239" s="123"/>
      <c r="AI239" s="123"/>
      <c r="AJ239" s="123"/>
      <c r="AK239" s="123"/>
      <c r="AL239" s="123"/>
    </row>
    <row r="240" spans="3:38" ht="15">
      <c r="C240" s="58" t="s">
        <v>51</v>
      </c>
      <c r="D240" s="67"/>
      <c r="E240" s="67"/>
      <c r="F240" s="67"/>
      <c r="G240" s="67"/>
      <c r="H240" s="67"/>
      <c r="I240" s="67"/>
      <c r="J240" s="122">
        <f>'Quarterly Results_PROFORMA'!J240</f>
        <v>136</v>
      </c>
      <c r="K240" s="90"/>
      <c r="L240" s="90"/>
      <c r="M240" s="90"/>
      <c r="N240" s="90"/>
      <c r="O240" s="90"/>
      <c r="P240" s="90"/>
      <c r="Q240" s="266">
        <f>'Quarterly Results_PROFORMA'!Q240</f>
        <v>71.5</v>
      </c>
      <c r="R240" s="122">
        <f>'Quarterly Results_PROFORMA'!R240</f>
        <v>82.7</v>
      </c>
      <c r="S240" s="126"/>
      <c r="T240" s="122">
        <f>'Quarterly Results_PROFORMA'!T240</f>
        <v>85.7</v>
      </c>
      <c r="U240" s="126"/>
      <c r="V240" s="122">
        <f>'Quarterly Results_PROFORMA'!V240</f>
        <v>85.2</v>
      </c>
      <c r="W240" s="126"/>
      <c r="X240" s="122">
        <f>'Quarterly Results_PROFORMA'!X240</f>
        <v>68.7</v>
      </c>
      <c r="Y240" s="266">
        <f>'Quarterly Results_PROFORMA'!Y240</f>
        <v>304.8</v>
      </c>
      <c r="Z240" s="125"/>
      <c r="AA240" s="266">
        <f>'Quarterly Results_PROFORMA'!AA240</f>
        <v>236.5</v>
      </c>
      <c r="AB240" s="125"/>
      <c r="AC240" s="266">
        <f>'Quarterly Results_PROFORMA'!AC240</f>
        <v>235.2</v>
      </c>
      <c r="AD240" s="125"/>
      <c r="AE240" s="266">
        <f>'Quarterly Results_PROFORMA'!AE240</f>
        <v>847.9</v>
      </c>
      <c r="AF240" s="122">
        <f>'Quarterly Results_PROFORMA'!AF240</f>
        <v>878.5</v>
      </c>
      <c r="AG240" s="122"/>
      <c r="AH240" s="122"/>
      <c r="AI240" s="122"/>
      <c r="AJ240" s="122"/>
      <c r="AK240" s="122"/>
      <c r="AL240" s="122"/>
    </row>
    <row r="241" spans="3:38" ht="15">
      <c r="C241" s="60" t="s">
        <v>233</v>
      </c>
      <c r="D241" s="68"/>
      <c r="E241" s="68"/>
      <c r="F241" s="68"/>
      <c r="G241" s="68"/>
      <c r="H241" s="68"/>
      <c r="I241" s="68"/>
      <c r="J241" s="123">
        <f>J239+J240</f>
        <v>7.5</v>
      </c>
      <c r="K241" s="91"/>
      <c r="L241" s="91"/>
      <c r="M241" s="91"/>
      <c r="N241" s="91"/>
      <c r="O241" s="91"/>
      <c r="P241" s="91"/>
      <c r="Q241" s="62">
        <f>Q239+Q240</f>
        <v>-39.89999999999999</v>
      </c>
      <c r="R241" s="123">
        <f>R239+R240</f>
        <v>-46.499999999999986</v>
      </c>
      <c r="S241" s="61"/>
      <c r="T241" s="123">
        <f>T239+T240</f>
        <v>-30.30000000000001</v>
      </c>
      <c r="U241" s="61"/>
      <c r="V241" s="123">
        <f>V239+V240</f>
        <v>40.49999999999999</v>
      </c>
      <c r="W241" s="61"/>
      <c r="X241" s="123">
        <f>X239+X240</f>
        <v>43.80000000000001</v>
      </c>
      <c r="Y241" s="62">
        <f>Y239+Y240</f>
        <v>753.4000000000001</v>
      </c>
      <c r="Z241" s="62"/>
      <c r="AA241" s="62">
        <f>AA239+AA240</f>
        <v>776.8</v>
      </c>
      <c r="AB241" s="62"/>
      <c r="AC241" s="62">
        <f>AC239+AC240</f>
        <v>776.5</v>
      </c>
      <c r="AD241" s="62"/>
      <c r="AE241" s="62">
        <f>AE239+AE240</f>
        <v>755.5999999999999</v>
      </c>
      <c r="AF241" s="123">
        <f>AF239+AF240</f>
        <v>799.6</v>
      </c>
      <c r="AG241" s="123"/>
      <c r="AH241" s="123"/>
      <c r="AI241" s="123"/>
      <c r="AJ241" s="123"/>
      <c r="AK241" s="123"/>
      <c r="AL241" s="123"/>
    </row>
    <row r="242" spans="3:38" ht="15">
      <c r="C242" s="58" t="s">
        <v>234</v>
      </c>
      <c r="D242" s="67"/>
      <c r="E242" s="67"/>
      <c r="F242" s="67"/>
      <c r="G242" s="67"/>
      <c r="H242" s="67"/>
      <c r="I242" s="67"/>
      <c r="J242" s="122">
        <f>'Quarterly Results_PROFORMA'!J242</f>
        <v>15</v>
      </c>
      <c r="K242" s="90"/>
      <c r="L242" s="90"/>
      <c r="M242" s="90"/>
      <c r="N242" s="90"/>
      <c r="O242" s="90"/>
      <c r="P242" s="90"/>
      <c r="Q242" s="266">
        <f>'Quarterly Results_PROFORMA'!Q242</f>
        <v>-67.5</v>
      </c>
      <c r="R242" s="122">
        <f>'Quarterly Results_PROFORMA'!R242</f>
        <v>-69.9</v>
      </c>
      <c r="S242" s="126"/>
      <c r="T242" s="122">
        <f>'Quarterly Results_PROFORMA'!T242</f>
        <v>-57.8</v>
      </c>
      <c r="U242" s="126"/>
      <c r="V242" s="122">
        <f>'Quarterly Results_PROFORMA'!V242</f>
        <v>-51.3</v>
      </c>
      <c r="W242" s="126"/>
      <c r="X242" s="122">
        <f>'Quarterly Results_PROFORMA'!X242</f>
        <v>38</v>
      </c>
      <c r="Y242" s="266">
        <f>'Quarterly Results_PROFORMA'!Y242</f>
        <v>-35.2</v>
      </c>
      <c r="Z242" s="125"/>
      <c r="AA242" s="266">
        <f>'Quarterly Results_PROFORMA'!AA242</f>
        <v>-57.2</v>
      </c>
      <c r="AB242" s="125"/>
      <c r="AC242" s="266">
        <f>'Quarterly Results_PROFORMA'!AC242</f>
        <v>-42.1</v>
      </c>
      <c r="AD242" s="125"/>
      <c r="AE242" s="266">
        <f>'Quarterly Results_PROFORMA'!AE242</f>
        <v>-58.4</v>
      </c>
      <c r="AF242" s="122">
        <f>'Quarterly Results_PROFORMA'!AF242</f>
        <v>-20.6</v>
      </c>
      <c r="AG242" s="122"/>
      <c r="AH242" s="122"/>
      <c r="AI242" s="122"/>
      <c r="AJ242" s="122"/>
      <c r="AK242" s="122"/>
      <c r="AL242" s="122"/>
    </row>
    <row r="243" spans="3:38" ht="15">
      <c r="C243" s="60" t="s">
        <v>52</v>
      </c>
      <c r="D243" s="68"/>
      <c r="E243" s="68"/>
      <c r="F243" s="68"/>
      <c r="G243" s="68"/>
      <c r="H243" s="68"/>
      <c r="I243" s="68"/>
      <c r="J243" s="123">
        <f>J241+J242</f>
        <v>22.5</v>
      </c>
      <c r="K243" s="91"/>
      <c r="L243" s="91"/>
      <c r="M243" s="91"/>
      <c r="N243" s="91"/>
      <c r="O243" s="91"/>
      <c r="P243" s="91"/>
      <c r="Q243" s="62">
        <f>Q241+Q242</f>
        <v>-107.39999999999999</v>
      </c>
      <c r="R243" s="123">
        <f>R241+R242</f>
        <v>-116.39999999999999</v>
      </c>
      <c r="S243" s="61"/>
      <c r="T243" s="123">
        <f>T241+T242</f>
        <v>-88.10000000000001</v>
      </c>
      <c r="U243" s="61"/>
      <c r="V243" s="123">
        <f>V241+V242</f>
        <v>-10.800000000000004</v>
      </c>
      <c r="W243" s="61"/>
      <c r="X243" s="123">
        <f>X241+X242</f>
        <v>81.80000000000001</v>
      </c>
      <c r="Y243" s="62">
        <f>Y241+Y242</f>
        <v>718.2</v>
      </c>
      <c r="Z243" s="62"/>
      <c r="AA243" s="62">
        <f>AA241+AA242</f>
        <v>719.5999999999999</v>
      </c>
      <c r="AB243" s="62"/>
      <c r="AC243" s="62">
        <f>AC241+AC242</f>
        <v>734.4</v>
      </c>
      <c r="AD243" s="62"/>
      <c r="AE243" s="62">
        <f>AE241+AE242</f>
        <v>697.1999999999999</v>
      </c>
      <c r="AF243" s="123">
        <f>AF241+AF242</f>
        <v>779</v>
      </c>
      <c r="AG243" s="123"/>
      <c r="AH243" s="123"/>
      <c r="AI243" s="123"/>
      <c r="AJ243" s="123"/>
      <c r="AK243" s="123"/>
      <c r="AL243" s="123"/>
    </row>
    <row r="246" spans="1:38" s="109" customFormat="1" ht="20" customHeight="1" thickBot="1">
      <c r="A246" s="107"/>
      <c r="B246" s="108"/>
      <c r="C246" s="285" t="s">
        <v>235</v>
      </c>
      <c r="D246" s="325">
        <v>2018</v>
      </c>
      <c r="E246" s="326"/>
      <c r="F246" s="326"/>
      <c r="G246" s="326"/>
      <c r="H246" s="326"/>
      <c r="I246" s="326"/>
      <c r="J246" s="327"/>
      <c r="K246" s="320">
        <v>2019</v>
      </c>
      <c r="L246" s="321"/>
      <c r="M246" s="321"/>
      <c r="N246" s="321"/>
      <c r="O246" s="321"/>
      <c r="P246" s="321"/>
      <c r="Q246" s="322"/>
      <c r="R246" s="317">
        <v>2020</v>
      </c>
      <c r="S246" s="318"/>
      <c r="T246" s="318"/>
      <c r="U246" s="318"/>
      <c r="V246" s="318"/>
      <c r="W246" s="318"/>
      <c r="X246" s="319"/>
      <c r="Y246" s="320">
        <v>2021</v>
      </c>
      <c r="Z246" s="321"/>
      <c r="AA246" s="321"/>
      <c r="AB246" s="321"/>
      <c r="AC246" s="321"/>
      <c r="AD246" s="321"/>
      <c r="AE246" s="322"/>
      <c r="AF246" s="325">
        <v>2022</v>
      </c>
      <c r="AG246" s="326"/>
      <c r="AH246" s="326"/>
      <c r="AI246" s="326"/>
      <c r="AJ246" s="326"/>
      <c r="AK246" s="326"/>
      <c r="AL246" s="327"/>
    </row>
    <row r="247" spans="1:38" s="115" customFormat="1" ht="15" customHeight="1" thickBot="1">
      <c r="A247" s="110"/>
      <c r="B247" s="111"/>
      <c r="C247" s="112" t="s">
        <v>151</v>
      </c>
      <c r="D247" s="113" t="s">
        <v>225</v>
      </c>
      <c r="E247" s="114"/>
      <c r="F247" s="114" t="s">
        <v>226</v>
      </c>
      <c r="G247" s="39"/>
      <c r="H247" s="114" t="s">
        <v>227</v>
      </c>
      <c r="I247" s="39"/>
      <c r="J247" s="114" t="s">
        <v>228</v>
      </c>
      <c r="K247" s="88" t="s">
        <v>225</v>
      </c>
      <c r="L247" s="89"/>
      <c r="M247" s="89" t="s">
        <v>226</v>
      </c>
      <c r="N247" s="41"/>
      <c r="O247" s="89" t="s">
        <v>227</v>
      </c>
      <c r="P247" s="41"/>
      <c r="Q247" s="89" t="s">
        <v>228</v>
      </c>
      <c r="R247" s="87" t="s">
        <v>225</v>
      </c>
      <c r="S247" s="86"/>
      <c r="T247" s="86" t="s">
        <v>226</v>
      </c>
      <c r="U247" s="17"/>
      <c r="V247" s="86" t="s">
        <v>227</v>
      </c>
      <c r="W247" s="17"/>
      <c r="X247" s="86" t="s">
        <v>228</v>
      </c>
      <c r="Y247" s="88" t="s">
        <v>225</v>
      </c>
      <c r="Z247" s="89"/>
      <c r="AA247" s="89" t="s">
        <v>226</v>
      </c>
      <c r="AB247" s="41"/>
      <c r="AC247" s="89" t="s">
        <v>227</v>
      </c>
      <c r="AD247" s="41"/>
      <c r="AE247" s="89" t="s">
        <v>228</v>
      </c>
      <c r="AF247" s="113" t="s">
        <v>225</v>
      </c>
      <c r="AG247" s="114"/>
      <c r="AH247" s="114" t="s">
        <v>226</v>
      </c>
      <c r="AI247" s="39"/>
      <c r="AJ247" s="114" t="s">
        <v>227</v>
      </c>
      <c r="AK247" s="39"/>
      <c r="AL247" s="114" t="s">
        <v>228</v>
      </c>
    </row>
    <row r="248" spans="1:31" s="118" customFormat="1" ht="5" customHeight="1">
      <c r="A248" s="116"/>
      <c r="B248" s="110"/>
      <c r="C248" s="117"/>
      <c r="K248" s="55"/>
      <c r="L248" s="55"/>
      <c r="M248" s="55"/>
      <c r="N248" s="55"/>
      <c r="O248" s="55"/>
      <c r="P248" s="55"/>
      <c r="Q248" s="55"/>
      <c r="R248" s="1"/>
      <c r="S248" s="1"/>
      <c r="T248" s="1"/>
      <c r="U248" s="1"/>
      <c r="V248" s="1"/>
      <c r="W248" s="1"/>
      <c r="X248" s="1"/>
      <c r="Y248" s="55"/>
      <c r="Z248" s="55"/>
      <c r="AA248" s="55"/>
      <c r="AB248" s="55"/>
      <c r="AC248" s="55"/>
      <c r="AD248" s="55"/>
      <c r="AE248" s="55"/>
    </row>
    <row r="249" spans="1:38" s="115" customFormat="1" ht="14.5" customHeight="1">
      <c r="A249" s="119"/>
      <c r="B249" s="120"/>
      <c r="C249" s="133" t="s">
        <v>236</v>
      </c>
      <c r="D249" s="68"/>
      <c r="E249" s="68"/>
      <c r="F249" s="68"/>
      <c r="G249" s="68"/>
      <c r="H249" s="68"/>
      <c r="I249" s="68"/>
      <c r="J249" s="123">
        <f>'Quarterly Results_PROFORMA'!J249</f>
        <v>80.8</v>
      </c>
      <c r="K249" s="62">
        <f>J273</f>
        <v>7.499999999999986</v>
      </c>
      <c r="L249" s="62"/>
      <c r="M249" s="62">
        <f>J273</f>
        <v>7.499999999999986</v>
      </c>
      <c r="N249" s="62"/>
      <c r="O249" s="62">
        <f>J273</f>
        <v>7.499999999999986</v>
      </c>
      <c r="P249" s="62"/>
      <c r="Q249" s="62">
        <f>J273</f>
        <v>7.499999999999986</v>
      </c>
      <c r="R249" s="123">
        <f>Q273</f>
        <v>-39.9</v>
      </c>
      <c r="S249" s="123"/>
      <c r="T249" s="123">
        <f>Q273</f>
        <v>-39.9</v>
      </c>
      <c r="U249" s="123"/>
      <c r="V249" s="123">
        <f>Q273</f>
        <v>-39.9</v>
      </c>
      <c r="W249" s="123"/>
      <c r="X249" s="123">
        <f>Q273</f>
        <v>-39.9</v>
      </c>
      <c r="Y249" s="62">
        <f>X273</f>
        <v>43.79999999999999</v>
      </c>
      <c r="Z249" s="62"/>
      <c r="AA249" s="62">
        <f>X273</f>
        <v>43.79999999999999</v>
      </c>
      <c r="AB249" s="62"/>
      <c r="AC249" s="62">
        <f>X273</f>
        <v>43.79999999999999</v>
      </c>
      <c r="AD249" s="62"/>
      <c r="AE249" s="62">
        <f>X273</f>
        <v>43.79999999999999</v>
      </c>
      <c r="AF249" s="123">
        <f>AE241</f>
        <v>755.5999999999999</v>
      </c>
      <c r="AG249" s="123"/>
      <c r="AH249" s="123"/>
      <c r="AI249" s="123"/>
      <c r="AJ249" s="123"/>
      <c r="AK249" s="123"/>
      <c r="AL249" s="123"/>
    </row>
    <row r="250" spans="1:31" s="118" customFormat="1" ht="5" customHeight="1">
      <c r="A250" s="116"/>
      <c r="B250" s="110"/>
      <c r="C250" s="117"/>
      <c r="D250" s="134"/>
      <c r="E250" s="134"/>
      <c r="F250" s="134"/>
      <c r="G250" s="134"/>
      <c r="H250" s="134"/>
      <c r="I250" s="134"/>
      <c r="J250" s="135"/>
      <c r="K250" s="136"/>
      <c r="L250" s="136"/>
      <c r="M250" s="136"/>
      <c r="N250" s="136"/>
      <c r="O250" s="136"/>
      <c r="P250" s="136"/>
      <c r="Q250" s="136"/>
      <c r="R250" s="135"/>
      <c r="S250" s="135"/>
      <c r="T250" s="135"/>
      <c r="U250" s="135"/>
      <c r="V250" s="135"/>
      <c r="W250" s="135"/>
      <c r="X250" s="135"/>
      <c r="Y250" s="136"/>
      <c r="Z250" s="136"/>
      <c r="AA250" s="136"/>
      <c r="AB250" s="136"/>
      <c r="AC250" s="136"/>
      <c r="AD250" s="136"/>
      <c r="AE250" s="136"/>
    </row>
    <row r="251" spans="3:38" ht="15">
      <c r="C251" s="121" t="s">
        <v>18</v>
      </c>
      <c r="D251" s="67"/>
      <c r="E251" s="67"/>
      <c r="F251" s="67"/>
      <c r="G251" s="67"/>
      <c r="H251" s="67"/>
      <c r="I251" s="67"/>
      <c r="J251" s="122">
        <f>'Quarterly Results_PROFORMA'!J251</f>
        <v>71.5</v>
      </c>
      <c r="K251" s="266">
        <f>'Quarterly Results_PROFORMA'!K251</f>
        <v>17.4</v>
      </c>
      <c r="L251" s="125"/>
      <c r="M251" s="266">
        <f>'Quarterly Results_PROFORMA'!M251</f>
        <v>35.9</v>
      </c>
      <c r="N251" s="125"/>
      <c r="O251" s="266">
        <f>'Quarterly Results_PROFORMA'!O251</f>
        <v>59.9</v>
      </c>
      <c r="P251" s="125"/>
      <c r="Q251" s="266">
        <f>'Quarterly Results_PROFORMA'!Q251</f>
        <v>71</v>
      </c>
      <c r="R251" s="122">
        <f>'Quarterly Results_PROFORMA'!R251</f>
        <v>19.7</v>
      </c>
      <c r="S251" s="124"/>
      <c r="T251" s="122">
        <f>'Quarterly Results_PROFORMA'!T251</f>
        <v>36.1</v>
      </c>
      <c r="U251" s="124"/>
      <c r="V251" s="122">
        <f>'Quarterly Results_PROFORMA'!V251</f>
        <v>57.7</v>
      </c>
      <c r="W251" s="124"/>
      <c r="X251" s="122">
        <f>'Quarterly Results_PROFORMA'!X251</f>
        <v>68.2</v>
      </c>
      <c r="Y251" s="266">
        <f>'Quarterly Results_PROFORMA'!Y251</f>
        <v>22.2</v>
      </c>
      <c r="Z251" s="125"/>
      <c r="AA251" s="266">
        <f>'Quarterly Results_PROFORMA'!AA251</f>
        <v>65.9</v>
      </c>
      <c r="AB251" s="125"/>
      <c r="AC251" s="266">
        <f>'Quarterly Results_PROFORMA'!AC251</f>
        <v>124.5</v>
      </c>
      <c r="AD251" s="125"/>
      <c r="AE251" s="266">
        <f>'Quarterly Results_PROFORMA'!AE251</f>
        <v>153.9</v>
      </c>
      <c r="AF251" s="59">
        <f>'Quarterly Results_PROFORMA'!AF251</f>
        <v>44.4</v>
      </c>
      <c r="AG251" s="122"/>
      <c r="AH251" s="122"/>
      <c r="AI251" s="122"/>
      <c r="AJ251" s="122"/>
      <c r="AK251" s="122"/>
      <c r="AL251" s="122"/>
    </row>
    <row r="252" spans="3:38" ht="15">
      <c r="C252" s="121" t="s">
        <v>237</v>
      </c>
      <c r="D252" s="67"/>
      <c r="E252" s="67"/>
      <c r="F252" s="67"/>
      <c r="G252" s="67"/>
      <c r="H252" s="67"/>
      <c r="I252" s="67"/>
      <c r="J252" s="122">
        <f>'Quarterly Results_PROFORMA'!J252</f>
        <v>30.8</v>
      </c>
      <c r="K252" s="266">
        <f>'Quarterly Results_PROFORMA'!K252</f>
        <v>-8.3</v>
      </c>
      <c r="L252" s="125"/>
      <c r="M252" s="266">
        <f>'Quarterly Results_PROFORMA'!M252</f>
        <v>3.1</v>
      </c>
      <c r="N252" s="125"/>
      <c r="O252" s="266">
        <f>'Quarterly Results_PROFORMA'!O252</f>
        <v>5.1</v>
      </c>
      <c r="P252" s="125"/>
      <c r="Q252" s="266">
        <f>'Quarterly Results_PROFORMA'!Q252</f>
        <v>11.8</v>
      </c>
      <c r="R252" s="122">
        <f>'Quarterly Results_PROFORMA'!R252</f>
        <v>-19.1</v>
      </c>
      <c r="S252" s="124"/>
      <c r="T252" s="122">
        <f>'Quarterly Results_PROFORMA'!T252</f>
        <v>-31</v>
      </c>
      <c r="U252" s="124"/>
      <c r="V252" s="122">
        <f>'Quarterly Results_PROFORMA'!V252</f>
        <v>-38.5</v>
      </c>
      <c r="W252" s="124"/>
      <c r="X252" s="122">
        <f>'Quarterly Results_PROFORMA'!X252</f>
        <v>-34.4</v>
      </c>
      <c r="Y252" s="266">
        <f>'Quarterly Results_PROFORMA'!Y252</f>
        <v>-12</v>
      </c>
      <c r="Z252" s="125"/>
      <c r="AA252" s="266">
        <f>'Quarterly Results_PROFORMA'!AA252</f>
        <v>-28.6</v>
      </c>
      <c r="AB252" s="125"/>
      <c r="AC252" s="266">
        <f>'Quarterly Results_PROFORMA'!AC252</f>
        <v>-50</v>
      </c>
      <c r="AD252" s="125"/>
      <c r="AE252" s="266">
        <f>'Quarterly Results_PROFORMA'!AE252</f>
        <v>-38</v>
      </c>
      <c r="AF252" s="59">
        <f>'Quarterly Results_PROFORMA'!AF252</f>
        <v>-25</v>
      </c>
      <c r="AG252" s="122"/>
      <c r="AH252" s="122"/>
      <c r="AI252" s="122"/>
      <c r="AJ252" s="122"/>
      <c r="AK252" s="122"/>
      <c r="AL252" s="122"/>
    </row>
    <row r="253" spans="3:38" ht="15">
      <c r="C253" s="121" t="s">
        <v>238</v>
      </c>
      <c r="D253" s="67"/>
      <c r="E253" s="67"/>
      <c r="F253" s="67"/>
      <c r="G253" s="67"/>
      <c r="H253" s="67"/>
      <c r="I253" s="67"/>
      <c r="J253" s="122">
        <f>'Quarterly Results_PROFORMA'!J253</f>
        <v>-6.8</v>
      </c>
      <c r="K253" s="266">
        <f>'Quarterly Results_PROFORMA'!K253</f>
        <v>-0.2</v>
      </c>
      <c r="L253" s="125"/>
      <c r="M253" s="266">
        <f>'Quarterly Results_PROFORMA'!M253</f>
        <v>0</v>
      </c>
      <c r="N253" s="125"/>
      <c r="O253" s="266">
        <f>'Quarterly Results_PROFORMA'!O253</f>
        <v>-3.2</v>
      </c>
      <c r="P253" s="125"/>
      <c r="Q253" s="266">
        <f>'Quarterly Results_PROFORMA'!Q253</f>
        <v>-3</v>
      </c>
      <c r="R253" s="122">
        <f>'Quarterly Results_PROFORMA'!R253</f>
        <v>-0.6</v>
      </c>
      <c r="S253" s="124"/>
      <c r="T253" s="122">
        <f>'Quarterly Results_PROFORMA'!T253</f>
        <v>-7.2</v>
      </c>
      <c r="U253" s="124"/>
      <c r="V253" s="122">
        <f>'Quarterly Results_PROFORMA'!V253</f>
        <v>-7.2</v>
      </c>
      <c r="W253" s="124"/>
      <c r="X253" s="122">
        <f>'Quarterly Results_PROFORMA'!X253</f>
        <v>-14</v>
      </c>
      <c r="Y253" s="266">
        <f>'Quarterly Results_PROFORMA'!Y253</f>
        <v>-1.4</v>
      </c>
      <c r="Z253" s="125"/>
      <c r="AA253" s="266">
        <f>'Quarterly Results_PROFORMA'!AA253</f>
        <v>-1.6</v>
      </c>
      <c r="AB253" s="125"/>
      <c r="AC253" s="266">
        <f>'Quarterly Results_PROFORMA'!AC253</f>
        <v>-2.2</v>
      </c>
      <c r="AD253" s="125"/>
      <c r="AE253" s="266">
        <f>'Quarterly Results_PROFORMA'!AE253</f>
        <v>-19.9</v>
      </c>
      <c r="AF253" s="59">
        <f>'Quarterly Results_PROFORMA'!AF253</f>
        <v>-0.1</v>
      </c>
      <c r="AG253" s="122"/>
      <c r="AH253" s="122"/>
      <c r="AI253" s="122"/>
      <c r="AJ253" s="122"/>
      <c r="AK253" s="122"/>
      <c r="AL253" s="122"/>
    </row>
    <row r="254" spans="3:38" ht="15">
      <c r="C254" s="121" t="s">
        <v>239</v>
      </c>
      <c r="D254" s="67"/>
      <c r="E254" s="67"/>
      <c r="F254" s="67"/>
      <c r="G254" s="67"/>
      <c r="H254" s="67"/>
      <c r="I254" s="67"/>
      <c r="J254" s="122">
        <f>'Quarterly Results_PROFORMA'!J254</f>
        <v>-0.1</v>
      </c>
      <c r="K254" s="266">
        <f>'Quarterly Results_PROFORMA'!K254</f>
        <v>0</v>
      </c>
      <c r="L254" s="125"/>
      <c r="M254" s="266">
        <f>'Quarterly Results_PROFORMA'!M254</f>
        <v>-0.5</v>
      </c>
      <c r="N254" s="125"/>
      <c r="O254" s="266">
        <f>'Quarterly Results_PROFORMA'!O254</f>
        <v>-1.1</v>
      </c>
      <c r="P254" s="125"/>
      <c r="Q254" s="266">
        <f>'Quarterly Results_PROFORMA'!Q254</f>
        <v>-1.4</v>
      </c>
      <c r="R254" s="122">
        <f>'Quarterly Results_PROFORMA'!R254</f>
        <v>0</v>
      </c>
      <c r="S254" s="124"/>
      <c r="T254" s="122">
        <f>'Quarterly Results_PROFORMA'!T254</f>
        <v>-0.6</v>
      </c>
      <c r="U254" s="124"/>
      <c r="V254" s="122">
        <f>'Quarterly Results_PROFORMA'!V254</f>
        <v>-1</v>
      </c>
      <c r="W254" s="124"/>
      <c r="X254" s="122">
        <f>'Quarterly Results_PROFORMA'!X254</f>
        <v>-0.9</v>
      </c>
      <c r="Y254" s="266">
        <f>'Quarterly Results_PROFORMA'!Y254</f>
        <v>0</v>
      </c>
      <c r="Z254" s="125"/>
      <c r="AA254" s="266">
        <f>'Quarterly Results_PROFORMA'!AA254</f>
        <v>-2.2</v>
      </c>
      <c r="AB254" s="125"/>
      <c r="AC254" s="266">
        <f>'Quarterly Results_PROFORMA'!AC254</f>
        <v>-13.6</v>
      </c>
      <c r="AD254" s="125"/>
      <c r="AE254" s="266">
        <f>'Quarterly Results_PROFORMA'!AE254</f>
        <v>-14.8</v>
      </c>
      <c r="AF254" s="59">
        <f>'Quarterly Results_PROFORMA'!AF254</f>
        <v>0</v>
      </c>
      <c r="AG254" s="122"/>
      <c r="AH254" s="122"/>
      <c r="AI254" s="122"/>
      <c r="AJ254" s="122"/>
      <c r="AK254" s="122"/>
      <c r="AL254" s="122"/>
    </row>
    <row r="255" spans="3:38" ht="15">
      <c r="C255" s="133" t="s">
        <v>53</v>
      </c>
      <c r="D255" s="68"/>
      <c r="E255" s="68"/>
      <c r="F255" s="68"/>
      <c r="G255" s="68"/>
      <c r="H255" s="68"/>
      <c r="I255" s="68"/>
      <c r="J255" s="61">
        <f>SUM(J251:J254)</f>
        <v>95.4</v>
      </c>
      <c r="K255" s="62">
        <f>SUM(K251:K254)</f>
        <v>8.899999999999999</v>
      </c>
      <c r="L255" s="62"/>
      <c r="M255" s="62">
        <f>SUM(M251:M254)</f>
        <v>38.5</v>
      </c>
      <c r="N255" s="62"/>
      <c r="O255" s="62">
        <f>SUM(O251:O254)</f>
        <v>60.699999999999996</v>
      </c>
      <c r="P255" s="62"/>
      <c r="Q255" s="62">
        <f>SUM(Q251:Q254)</f>
        <v>78.39999999999999</v>
      </c>
      <c r="R255" s="61">
        <f>SUM(R251:R254)</f>
        <v>-2.1094237467877974E-15</v>
      </c>
      <c r="S255" s="123"/>
      <c r="T255" s="61">
        <f>SUM(T251:T254)</f>
        <v>-2.699999999999999</v>
      </c>
      <c r="U255" s="123"/>
      <c r="V255" s="61">
        <f>SUM(V251:V254)</f>
        <v>11.000000000000004</v>
      </c>
      <c r="W255" s="123"/>
      <c r="X255" s="61">
        <f>SUM(X251:X254)</f>
        <v>18.900000000000006</v>
      </c>
      <c r="Y255" s="62">
        <f>SUM(Y251:Y254)</f>
        <v>8.799999999999999</v>
      </c>
      <c r="Z255" s="62"/>
      <c r="AA255" s="62">
        <f>SUM(AA251:AA254)</f>
        <v>33.5</v>
      </c>
      <c r="AB255" s="62"/>
      <c r="AC255" s="62">
        <f>SUM(AC251:AC254)</f>
        <v>58.699999999999996</v>
      </c>
      <c r="AD255" s="62"/>
      <c r="AE255" s="62">
        <f>SUM(AE251:AE254)</f>
        <v>81.2</v>
      </c>
      <c r="AF255" s="61">
        <f>SUM(AF251:AF254)</f>
        <v>19.299999999999997</v>
      </c>
      <c r="AG255" s="123"/>
      <c r="AH255" s="123"/>
      <c r="AI255" s="123"/>
      <c r="AJ255" s="123"/>
      <c r="AK255" s="123"/>
      <c r="AL255" s="123"/>
    </row>
    <row r="256" spans="3:38" ht="15">
      <c r="C256" s="121" t="s">
        <v>244</v>
      </c>
      <c r="D256" s="129"/>
      <c r="E256" s="129"/>
      <c r="F256" s="129"/>
      <c r="G256" s="129"/>
      <c r="H256" s="129"/>
      <c r="I256" s="129"/>
      <c r="J256" s="129"/>
      <c r="K256" s="130"/>
      <c r="L256" s="130"/>
      <c r="M256" s="130"/>
      <c r="N256" s="130"/>
      <c r="O256" s="130"/>
      <c r="P256" s="130"/>
      <c r="Q256" s="130"/>
      <c r="R256" s="129"/>
      <c r="S256" s="129"/>
      <c r="T256" s="129"/>
      <c r="U256" s="129"/>
      <c r="V256" s="129"/>
      <c r="W256" s="129"/>
      <c r="X256" s="129"/>
      <c r="Y256" s="266">
        <f>'Quarterly Results_PROFORMA'!Y256</f>
        <v>-39.1</v>
      </c>
      <c r="Z256" s="131"/>
      <c r="AA256" s="266"/>
      <c r="AB256" s="131"/>
      <c r="AC256" s="266"/>
      <c r="AD256" s="131"/>
      <c r="AE256" s="266"/>
      <c r="AF256" s="59">
        <f>'Quarterly Results_PROFORMA'!AF256</f>
        <v>-10.5</v>
      </c>
      <c r="AG256" s="132"/>
      <c r="AH256" s="132"/>
      <c r="AI256" s="132"/>
      <c r="AJ256" s="132"/>
      <c r="AK256" s="132"/>
      <c r="AL256" s="132"/>
    </row>
    <row r="257" spans="3:38" ht="15">
      <c r="C257" s="121" t="s">
        <v>245</v>
      </c>
      <c r="D257" s="129"/>
      <c r="E257" s="129"/>
      <c r="F257" s="129"/>
      <c r="G257" s="129"/>
      <c r="H257" s="129"/>
      <c r="I257" s="129"/>
      <c r="J257" s="129"/>
      <c r="K257" s="130"/>
      <c r="L257" s="130"/>
      <c r="M257" s="130"/>
      <c r="N257" s="130"/>
      <c r="O257" s="130"/>
      <c r="P257" s="130"/>
      <c r="Q257" s="130"/>
      <c r="R257" s="129"/>
      <c r="S257" s="129"/>
      <c r="T257" s="129"/>
      <c r="U257" s="129"/>
      <c r="V257" s="129"/>
      <c r="W257" s="129"/>
      <c r="X257" s="129"/>
      <c r="Y257" s="266">
        <f>'Quarterly Results_PROFORMA'!Y257</f>
        <v>-12.5</v>
      </c>
      <c r="Z257" s="131"/>
      <c r="AA257" s="266"/>
      <c r="AB257" s="131"/>
      <c r="AC257" s="266"/>
      <c r="AD257" s="131"/>
      <c r="AE257" s="266"/>
      <c r="AF257" s="59">
        <f>'Quarterly Results_PROFORMA'!AF257</f>
        <v>-41.099999999999994</v>
      </c>
      <c r="AG257" s="132"/>
      <c r="AH257" s="132"/>
      <c r="AI257" s="132"/>
      <c r="AJ257" s="132"/>
      <c r="AK257" s="132"/>
      <c r="AL257" s="132"/>
    </row>
    <row r="258" spans="3:38" ht="15">
      <c r="C258" s="121" t="s">
        <v>246</v>
      </c>
      <c r="D258" s="129"/>
      <c r="E258" s="129"/>
      <c r="F258" s="129"/>
      <c r="G258" s="129"/>
      <c r="H258" s="129"/>
      <c r="I258" s="129"/>
      <c r="J258" s="129"/>
      <c r="K258" s="130"/>
      <c r="L258" s="130"/>
      <c r="M258" s="130"/>
      <c r="N258" s="130"/>
      <c r="O258" s="130"/>
      <c r="P258" s="130"/>
      <c r="Q258" s="130"/>
      <c r="R258" s="129"/>
      <c r="S258" s="129"/>
      <c r="T258" s="129"/>
      <c r="U258" s="129"/>
      <c r="V258" s="129"/>
      <c r="W258" s="129"/>
      <c r="X258" s="129"/>
      <c r="Y258" s="266">
        <f>'Quarterly Results_PROFORMA'!Y258</f>
        <v>-7.362</v>
      </c>
      <c r="Z258" s="131"/>
      <c r="AA258" s="266"/>
      <c r="AB258" s="131"/>
      <c r="AC258" s="266"/>
      <c r="AD258" s="131"/>
      <c r="AE258" s="266"/>
      <c r="AF258" s="59">
        <f>'Quarterly Results_PROFORMA'!AF258</f>
        <v>-8.9</v>
      </c>
      <c r="AG258" s="132"/>
      <c r="AH258" s="132"/>
      <c r="AI258" s="132"/>
      <c r="AJ258" s="132"/>
      <c r="AK258" s="132"/>
      <c r="AL258" s="132"/>
    </row>
    <row r="259" spans="3:38" ht="15">
      <c r="C259" s="133" t="s">
        <v>54</v>
      </c>
      <c r="D259" s="68"/>
      <c r="E259" s="68"/>
      <c r="F259" s="68"/>
      <c r="G259" s="68"/>
      <c r="H259" s="68"/>
      <c r="I259" s="68"/>
      <c r="J259" s="123">
        <f>'Quarterly Results_PROFORMA'!J259</f>
        <v>-34.9</v>
      </c>
      <c r="K259" s="62">
        <f>'Quarterly Results_PROFORMA'!K259</f>
        <v>-9.4</v>
      </c>
      <c r="L259" s="138"/>
      <c r="M259" s="62">
        <f>'Quarterly Results_PROFORMA'!M259</f>
        <v>-23.7</v>
      </c>
      <c r="N259" s="138"/>
      <c r="O259" s="62">
        <f>'Quarterly Results_PROFORMA'!O259</f>
        <v>-34.1</v>
      </c>
      <c r="P259" s="138"/>
      <c r="Q259" s="62">
        <f>'Quarterly Results_PROFORMA'!Q259</f>
        <v>-35.2</v>
      </c>
      <c r="R259" s="123">
        <f>'Quarterly Results_PROFORMA'!R259</f>
        <v>-22.4</v>
      </c>
      <c r="S259" s="137"/>
      <c r="T259" s="123">
        <f>'Quarterly Results_PROFORMA'!T259</f>
        <v>-44.8</v>
      </c>
      <c r="U259" s="137"/>
      <c r="V259" s="123">
        <f>'Quarterly Results_PROFORMA'!V259</f>
        <v>-53.3</v>
      </c>
      <c r="W259" s="137"/>
      <c r="X259" s="123">
        <f>'Quarterly Results_PROFORMA'!X259</f>
        <v>-64.9</v>
      </c>
      <c r="Y259" s="62">
        <f>SUM(Y256:Y258)</f>
        <v>-58.962</v>
      </c>
      <c r="Z259" s="138"/>
      <c r="AA259" s="62">
        <f>'Quarterly Results_PROFORMA'!AA259</f>
        <v>-89.2</v>
      </c>
      <c r="AB259" s="138"/>
      <c r="AC259" s="62">
        <f>'Quarterly Results_PROFORMA'!AC259</f>
        <v>-113.7</v>
      </c>
      <c r="AD259" s="138"/>
      <c r="AE259" s="62">
        <f>'Quarterly Results_PROFORMA'!AE259</f>
        <v>-106</v>
      </c>
      <c r="AF259" s="61">
        <f>SUM(AF256:AF258)</f>
        <v>-60.49999999999999</v>
      </c>
      <c r="AG259" s="123"/>
      <c r="AH259" s="123"/>
      <c r="AI259" s="123"/>
      <c r="AJ259" s="123"/>
      <c r="AK259" s="123"/>
      <c r="AL259" s="123"/>
    </row>
    <row r="260" spans="3:38" ht="15">
      <c r="C260" s="133" t="s">
        <v>55</v>
      </c>
      <c r="D260" s="68"/>
      <c r="E260" s="68"/>
      <c r="F260" s="68"/>
      <c r="G260" s="68"/>
      <c r="H260" s="68"/>
      <c r="I260" s="68"/>
      <c r="J260" s="123">
        <f>J255+J259</f>
        <v>60.50000000000001</v>
      </c>
      <c r="K260" s="62">
        <f>K255+K259</f>
        <v>-0.5000000000000018</v>
      </c>
      <c r="L260" s="62"/>
      <c r="M260" s="62">
        <f>M255+M259</f>
        <v>14.8</v>
      </c>
      <c r="N260" s="62"/>
      <c r="O260" s="62">
        <f>O255+O259</f>
        <v>26.599999999999994</v>
      </c>
      <c r="P260" s="62"/>
      <c r="Q260" s="62">
        <f>Q255+Q259</f>
        <v>43.19999999999999</v>
      </c>
      <c r="R260" s="123">
        <f>R255+R259</f>
        <v>-22.400000000000002</v>
      </c>
      <c r="S260" s="123"/>
      <c r="T260" s="123">
        <f>T255+T259</f>
        <v>-47.49999999999999</v>
      </c>
      <c r="U260" s="123"/>
      <c r="V260" s="123">
        <f>V255+V259</f>
        <v>-42.3</v>
      </c>
      <c r="W260" s="123"/>
      <c r="X260" s="123">
        <f>X255+X259</f>
        <v>-46</v>
      </c>
      <c r="Y260" s="62">
        <f>Y255+Y259</f>
        <v>-50.162000000000006</v>
      </c>
      <c r="Z260" s="62"/>
      <c r="AA260" s="62">
        <f>AA255+AA259</f>
        <v>-55.7</v>
      </c>
      <c r="AB260" s="62"/>
      <c r="AC260" s="62">
        <f>AC255+AC259</f>
        <v>-55.00000000000001</v>
      </c>
      <c r="AD260" s="62"/>
      <c r="AE260" s="62">
        <f>AE255+AE259</f>
        <v>-24.799999999999997</v>
      </c>
      <c r="AF260" s="61">
        <f>AF255+AF259</f>
        <v>-41.199999999999996</v>
      </c>
      <c r="AG260" s="123"/>
      <c r="AH260" s="123"/>
      <c r="AI260" s="123"/>
      <c r="AJ260" s="123"/>
      <c r="AK260" s="123"/>
      <c r="AL260" s="123"/>
    </row>
    <row r="261" spans="3:38" ht="15">
      <c r="C261" s="121" t="s">
        <v>56</v>
      </c>
      <c r="D261" s="67"/>
      <c r="E261" s="67"/>
      <c r="F261" s="67"/>
      <c r="G261" s="67"/>
      <c r="H261" s="67"/>
      <c r="I261" s="67"/>
      <c r="J261" s="122">
        <f>'Quarterly Results_PROFORMA'!J261</f>
        <v>7.8</v>
      </c>
      <c r="K261" s="266">
        <f>'Quarterly Results_PROFORMA'!K261</f>
        <v>0</v>
      </c>
      <c r="L261" s="125"/>
      <c r="M261" s="266">
        <f>'Quarterly Results_PROFORMA'!M261</f>
        <v>6.6</v>
      </c>
      <c r="N261" s="125"/>
      <c r="O261" s="266">
        <f>'Quarterly Results_PROFORMA'!O261</f>
        <v>5.8</v>
      </c>
      <c r="P261" s="125"/>
      <c r="Q261" s="266">
        <f>'Quarterly Results_PROFORMA'!Q261</f>
        <v>5.8</v>
      </c>
      <c r="R261" s="122">
        <f>'Quarterly Results_PROFORMA'!R261</f>
        <v>0</v>
      </c>
      <c r="S261" s="124"/>
      <c r="T261" s="122">
        <f>'Quarterly Results_PROFORMA'!T261</f>
        <v>3.8</v>
      </c>
      <c r="U261" s="124"/>
      <c r="V261" s="122">
        <f>'Quarterly Results_PROFORMA'!V261</f>
        <v>4.7</v>
      </c>
      <c r="W261" s="124"/>
      <c r="X261" s="122">
        <f>'Quarterly Results_PROFORMA'!X261</f>
        <v>4.7</v>
      </c>
      <c r="Y261" s="266">
        <f>'Quarterly Results_PROFORMA'!Y261</f>
        <v>0</v>
      </c>
      <c r="Z261" s="125"/>
      <c r="AA261" s="266">
        <f>'Quarterly Results_PROFORMA'!AA261</f>
        <v>3.9</v>
      </c>
      <c r="AB261" s="125"/>
      <c r="AC261" s="266">
        <f>'Quarterly Results_PROFORMA'!AC261</f>
        <v>3.9</v>
      </c>
      <c r="AD261" s="125"/>
      <c r="AE261" s="266">
        <f>'Quarterly Results_PROFORMA'!AE261</f>
        <v>3.9</v>
      </c>
      <c r="AF261" s="59">
        <f>'Quarterly Results_PROFORMA'!AF261</f>
        <v>0</v>
      </c>
      <c r="AG261" s="122"/>
      <c r="AH261" s="122"/>
      <c r="AI261" s="122"/>
      <c r="AJ261" s="122"/>
      <c r="AK261" s="122"/>
      <c r="AL261" s="122"/>
    </row>
    <row r="262" spans="3:38" ht="15">
      <c r="C262" s="121" t="s">
        <v>57</v>
      </c>
      <c r="D262" s="67"/>
      <c r="E262" s="67"/>
      <c r="F262" s="67"/>
      <c r="G262" s="67"/>
      <c r="H262" s="67"/>
      <c r="I262" s="67"/>
      <c r="J262" s="122">
        <f>'Quarterly Results_PROFORMA'!J262</f>
        <v>8.5</v>
      </c>
      <c r="K262" s="266">
        <f>'Quarterly Results_PROFORMA'!K262</f>
        <v>0</v>
      </c>
      <c r="L262" s="125"/>
      <c r="M262" s="266">
        <f>'Quarterly Results_PROFORMA'!M262</f>
        <v>0</v>
      </c>
      <c r="N262" s="125"/>
      <c r="O262" s="266">
        <f>'Quarterly Results_PROFORMA'!O262</f>
        <v>0</v>
      </c>
      <c r="P262" s="125"/>
      <c r="Q262" s="266">
        <f>'Quarterly Results_PROFORMA'!Q262</f>
        <v>0</v>
      </c>
      <c r="R262" s="122">
        <f>'Quarterly Results_PROFORMA'!R262</f>
        <v>0</v>
      </c>
      <c r="S262" s="124"/>
      <c r="T262" s="122">
        <f>'Quarterly Results_PROFORMA'!T262</f>
        <v>0</v>
      </c>
      <c r="U262" s="124"/>
      <c r="V262" s="122">
        <f>'Quarterly Results_PROFORMA'!V262</f>
        <v>-78.3</v>
      </c>
      <c r="W262" s="124"/>
      <c r="X262" s="122">
        <f>'Quarterly Results_PROFORMA'!X262</f>
        <v>-78.7</v>
      </c>
      <c r="Y262" s="266">
        <f>'Quarterly Results_PROFORMA'!Y262</f>
        <v>-363.6</v>
      </c>
      <c r="Z262" s="125"/>
      <c r="AA262" s="266">
        <f>'Quarterly Results_PROFORMA'!AA262</f>
        <v>-363.6</v>
      </c>
      <c r="AB262" s="125"/>
      <c r="AC262" s="266">
        <f>'Quarterly Results_PROFORMA'!AC262</f>
        <v>-363.6</v>
      </c>
      <c r="AD262" s="125"/>
      <c r="AE262" s="266">
        <f>'Quarterly Results_PROFORMA'!AE262</f>
        <v>-363.6</v>
      </c>
      <c r="AF262" s="59">
        <f>'Quarterly Results_PROFORMA'!AF262</f>
        <v>0</v>
      </c>
      <c r="AG262" s="122"/>
      <c r="AH262" s="122"/>
      <c r="AI262" s="122"/>
      <c r="AJ262" s="122"/>
      <c r="AK262" s="122"/>
      <c r="AL262" s="122"/>
    </row>
    <row r="263" spans="3:38" ht="15">
      <c r="C263" s="121" t="s">
        <v>240</v>
      </c>
      <c r="D263" s="67"/>
      <c r="E263" s="67"/>
      <c r="F263" s="67"/>
      <c r="G263" s="67"/>
      <c r="H263" s="67"/>
      <c r="I263" s="67"/>
      <c r="J263" s="122">
        <f>'Quarterly Results_PROFORMA'!J263</f>
        <v>0</v>
      </c>
      <c r="K263" s="266">
        <f>'Quarterly Results_PROFORMA'!K263</f>
        <v>0</v>
      </c>
      <c r="L263" s="125"/>
      <c r="M263" s="266">
        <f>'Quarterly Results_PROFORMA'!M263</f>
        <v>0</v>
      </c>
      <c r="N263" s="125"/>
      <c r="O263" s="266">
        <f>'Quarterly Results_PROFORMA'!O263</f>
        <v>0</v>
      </c>
      <c r="P263" s="125"/>
      <c r="Q263" s="266">
        <f>'Quarterly Results_PROFORMA'!Q263</f>
        <v>0</v>
      </c>
      <c r="R263" s="122">
        <f>'Quarterly Results_PROFORMA'!R263</f>
        <v>0</v>
      </c>
      <c r="S263" s="124"/>
      <c r="T263" s="122">
        <f>'Quarterly Results_PROFORMA'!T263</f>
        <v>0</v>
      </c>
      <c r="U263" s="124"/>
      <c r="V263" s="122">
        <f>'Quarterly Results_PROFORMA'!V263</f>
        <v>0</v>
      </c>
      <c r="W263" s="124"/>
      <c r="X263" s="122">
        <f>'Quarterly Results_PROFORMA'!X263</f>
        <v>0</v>
      </c>
      <c r="Y263" s="266">
        <f>'Quarterly Results_PROFORMA'!Y263</f>
        <v>0</v>
      </c>
      <c r="Z263" s="125"/>
      <c r="AA263" s="266">
        <f>'Quarterly Results_PROFORMA'!AA263</f>
        <v>0</v>
      </c>
      <c r="AB263" s="125"/>
      <c r="AC263" s="266">
        <f>'Quarterly Results_PROFORMA'!AC263</f>
        <v>0</v>
      </c>
      <c r="AD263" s="125"/>
      <c r="AE263" s="266">
        <f>'Quarterly Results_PROFORMA'!AE263</f>
        <v>-9</v>
      </c>
      <c r="AF263" s="59">
        <f>'Quarterly Results_PROFORMA'!AF263</f>
        <v>0</v>
      </c>
      <c r="AG263" s="122"/>
      <c r="AH263" s="122"/>
      <c r="AI263" s="122"/>
      <c r="AJ263" s="122"/>
      <c r="AK263" s="122"/>
      <c r="AL263" s="122"/>
    </row>
    <row r="264" spans="3:38" ht="15">
      <c r="C264" s="121" t="s">
        <v>58</v>
      </c>
      <c r="D264" s="67"/>
      <c r="E264" s="67"/>
      <c r="F264" s="67"/>
      <c r="G264" s="67"/>
      <c r="H264" s="67"/>
      <c r="I264" s="67"/>
      <c r="J264" s="122">
        <f>'Quarterly Results_PROFORMA'!J264</f>
        <v>5.7</v>
      </c>
      <c r="K264" s="266">
        <f>'Quarterly Results_PROFORMA'!K264</f>
        <v>0</v>
      </c>
      <c r="L264" s="125"/>
      <c r="M264" s="266">
        <f>'Quarterly Results_PROFORMA'!M264</f>
        <v>0</v>
      </c>
      <c r="N264" s="125"/>
      <c r="O264" s="266">
        <f>'Quarterly Results_PROFORMA'!O264</f>
        <v>0</v>
      </c>
      <c r="P264" s="125"/>
      <c r="Q264" s="266">
        <f>'Quarterly Results_PROFORMA'!Q264</f>
        <v>0</v>
      </c>
      <c r="R264" s="122">
        <f>'Quarterly Results_PROFORMA'!R264</f>
        <v>32.1</v>
      </c>
      <c r="S264" s="124"/>
      <c r="T264" s="122">
        <f>'Quarterly Results_PROFORMA'!T264</f>
        <v>32.1</v>
      </c>
      <c r="U264" s="124"/>
      <c r="V264" s="122">
        <f>'Quarterly Results_PROFORMA'!V264</f>
        <v>32.1</v>
      </c>
      <c r="W264" s="124"/>
      <c r="X264" s="122">
        <f>'Quarterly Results_PROFORMA'!X264</f>
        <v>32.1</v>
      </c>
      <c r="Y264" s="266">
        <f>'Quarterly Results_PROFORMA'!Y264</f>
        <v>0</v>
      </c>
      <c r="Z264" s="125"/>
      <c r="AA264" s="266">
        <f>'Quarterly Results_PROFORMA'!AA264</f>
        <v>0</v>
      </c>
      <c r="AB264" s="125"/>
      <c r="AC264" s="266">
        <f>'Quarterly Results_PROFORMA'!AC264</f>
        <v>0</v>
      </c>
      <c r="AD264" s="125"/>
      <c r="AE264" s="266">
        <f>'Quarterly Results_PROFORMA'!AE264</f>
        <v>0</v>
      </c>
      <c r="AF264" s="59">
        <f>'Quarterly Results_PROFORMA'!AF264</f>
        <v>0</v>
      </c>
      <c r="AG264" s="122"/>
      <c r="AH264" s="122"/>
      <c r="AI264" s="122"/>
      <c r="AJ264" s="122"/>
      <c r="AK264" s="122"/>
      <c r="AL264" s="122"/>
    </row>
    <row r="265" spans="3:38" ht="15">
      <c r="C265" s="133" t="s">
        <v>59</v>
      </c>
      <c r="D265" s="68"/>
      <c r="E265" s="68"/>
      <c r="F265" s="68"/>
      <c r="G265" s="68"/>
      <c r="H265" s="68"/>
      <c r="I265" s="68"/>
      <c r="J265" s="123">
        <f>SUM(J260:J264)</f>
        <v>82.50000000000001</v>
      </c>
      <c r="K265" s="62">
        <f>SUM(K260:K264)</f>
        <v>-0.5000000000000018</v>
      </c>
      <c r="L265" s="62"/>
      <c r="M265" s="62">
        <f>SUM(M260:M264)</f>
        <v>21.4</v>
      </c>
      <c r="N265" s="62"/>
      <c r="O265" s="62">
        <f>SUM(O260:O264)</f>
        <v>32.39999999999999</v>
      </c>
      <c r="P265" s="62"/>
      <c r="Q265" s="62">
        <f>SUM(Q260:Q264)</f>
        <v>48.999999999999986</v>
      </c>
      <c r="R265" s="123">
        <f>SUM(R260:R264)</f>
        <v>9.7</v>
      </c>
      <c r="S265" s="123"/>
      <c r="T265" s="123">
        <f>SUM(T260:T264)</f>
        <v>-11.599999999999994</v>
      </c>
      <c r="U265" s="123"/>
      <c r="V265" s="123">
        <f>SUM(V260:V264)</f>
        <v>-83.79999999999998</v>
      </c>
      <c r="W265" s="123"/>
      <c r="X265" s="123">
        <f>SUM(X260:X264)</f>
        <v>-87.9</v>
      </c>
      <c r="Y265" s="62">
        <f>SUM(Y260:Y264)</f>
        <v>-413.76200000000006</v>
      </c>
      <c r="Z265" s="62"/>
      <c r="AA265" s="62">
        <f>SUM(AA260:AA264)</f>
        <v>-415.40000000000003</v>
      </c>
      <c r="AB265" s="62"/>
      <c r="AC265" s="62">
        <f>SUM(AC260:AC264)</f>
        <v>-414.70000000000005</v>
      </c>
      <c r="AD265" s="62"/>
      <c r="AE265" s="62">
        <f>SUM(AE260:AE264)</f>
        <v>-393.5</v>
      </c>
      <c r="AF265" s="61">
        <f>SUM(AF260:AF264)</f>
        <v>-41.199999999999996</v>
      </c>
      <c r="AG265" s="123"/>
      <c r="AH265" s="123"/>
      <c r="AI265" s="123"/>
      <c r="AJ265" s="123"/>
      <c r="AK265" s="123"/>
      <c r="AL265" s="123"/>
    </row>
    <row r="266" spans="3:38" ht="15">
      <c r="C266" s="121" t="s">
        <v>60</v>
      </c>
      <c r="D266" s="67"/>
      <c r="E266" s="67"/>
      <c r="F266" s="67"/>
      <c r="G266" s="67"/>
      <c r="H266" s="67"/>
      <c r="I266" s="67"/>
      <c r="J266" s="122">
        <f>'Quarterly Results_PROFORMA'!J266</f>
        <v>-9.2</v>
      </c>
      <c r="K266" s="266">
        <f>'Quarterly Results_PROFORMA'!K266</f>
        <v>0</v>
      </c>
      <c r="L266" s="125"/>
      <c r="M266" s="266">
        <f>'Quarterly Results_PROFORMA'!M266</f>
        <v>-10.5</v>
      </c>
      <c r="N266" s="125"/>
      <c r="O266" s="266">
        <f>'Quarterly Results_PROFORMA'!O266</f>
        <v>-10.5</v>
      </c>
      <c r="P266" s="125"/>
      <c r="Q266" s="266">
        <f>'Quarterly Results_PROFORMA'!Q266</f>
        <v>-10.5</v>
      </c>
      <c r="R266" s="122">
        <f>'Quarterly Results_PROFORMA'!R266</f>
        <v>0</v>
      </c>
      <c r="S266" s="124"/>
      <c r="T266" s="122">
        <f>'Quarterly Results_PROFORMA'!T266</f>
        <v>0</v>
      </c>
      <c r="U266" s="124"/>
      <c r="V266" s="122">
        <f>'Quarterly Results_PROFORMA'!V266</f>
        <v>0</v>
      </c>
      <c r="W266" s="124"/>
      <c r="X266" s="122">
        <f>'Quarterly Results_PROFORMA'!X266</f>
        <v>0</v>
      </c>
      <c r="Y266" s="266">
        <f>'Quarterly Results_PROFORMA'!Y266</f>
        <v>0</v>
      </c>
      <c r="Z266" s="125"/>
      <c r="AA266" s="266">
        <f>'Quarterly Results_PROFORMA'!AA266</f>
        <v>0</v>
      </c>
      <c r="AB266" s="125"/>
      <c r="AC266" s="266">
        <f>'Quarterly Results_PROFORMA'!AC266</f>
        <v>0</v>
      </c>
      <c r="AD266" s="125"/>
      <c r="AE266" s="266">
        <f>'Quarterly Results_PROFORMA'!AE266</f>
        <v>0</v>
      </c>
      <c r="AF266" s="59">
        <f>'Quarterly Results_PROFORMA'!AF266</f>
        <v>0</v>
      </c>
      <c r="AG266" s="122"/>
      <c r="AH266" s="122"/>
      <c r="AI266" s="122"/>
      <c r="AJ266" s="122"/>
      <c r="AK266" s="122"/>
      <c r="AL266" s="122"/>
    </row>
    <row r="267" spans="3:38" ht="15">
      <c r="C267" s="133" t="s">
        <v>55</v>
      </c>
      <c r="D267" s="68"/>
      <c r="E267" s="68"/>
      <c r="F267" s="68"/>
      <c r="G267" s="68"/>
      <c r="H267" s="68"/>
      <c r="I267" s="68"/>
      <c r="J267" s="123">
        <f>SUM(J265:J266)</f>
        <v>73.30000000000001</v>
      </c>
      <c r="K267" s="62">
        <f>SUM(K265:K266)</f>
        <v>-0.5000000000000018</v>
      </c>
      <c r="L267" s="62"/>
      <c r="M267" s="62">
        <f>SUM(M265:M266)</f>
        <v>10.899999999999999</v>
      </c>
      <c r="N267" s="62"/>
      <c r="O267" s="62">
        <f>SUM(O265:O266)</f>
        <v>21.89999999999999</v>
      </c>
      <c r="P267" s="62"/>
      <c r="Q267" s="62">
        <f>SUM(Q265:Q266)</f>
        <v>38.499999999999986</v>
      </c>
      <c r="R267" s="123">
        <f>SUM(R265:R266)</f>
        <v>9.7</v>
      </c>
      <c r="S267" s="123"/>
      <c r="T267" s="123">
        <f>SUM(T265:T266)</f>
        <v>-11.599999999999994</v>
      </c>
      <c r="U267" s="123"/>
      <c r="V267" s="123">
        <f>SUM(V265:V266)</f>
        <v>-83.79999999999998</v>
      </c>
      <c r="W267" s="123"/>
      <c r="X267" s="123">
        <f>SUM(X265:X266)</f>
        <v>-87.9</v>
      </c>
      <c r="Y267" s="62">
        <f>SUM(Y265:Y266)</f>
        <v>-413.76200000000006</v>
      </c>
      <c r="Z267" s="62"/>
      <c r="AA267" s="62">
        <f>SUM(AA265:AA266)</f>
        <v>-415.40000000000003</v>
      </c>
      <c r="AB267" s="62"/>
      <c r="AC267" s="62">
        <f>SUM(AC265:AC266)</f>
        <v>-414.70000000000005</v>
      </c>
      <c r="AD267" s="62"/>
      <c r="AE267" s="62">
        <f>SUM(AE265:AE266)</f>
        <v>-393.5</v>
      </c>
      <c r="AF267" s="61">
        <f>SUM(AF265:AF266)</f>
        <v>-41.199999999999996</v>
      </c>
      <c r="AG267" s="123"/>
      <c r="AH267" s="123"/>
      <c r="AI267" s="123"/>
      <c r="AJ267" s="123"/>
      <c r="AK267" s="123"/>
      <c r="AL267" s="123"/>
    </row>
    <row r="268" spans="3:38" ht="15">
      <c r="C268" s="121" t="s">
        <v>241</v>
      </c>
      <c r="D268" s="67"/>
      <c r="E268" s="67"/>
      <c r="F268" s="67"/>
      <c r="G268" s="67"/>
      <c r="H268" s="67"/>
      <c r="I268" s="67"/>
      <c r="J268" s="122">
        <f>'Quarterly Results_PROFORMA'!J268</f>
        <v>0</v>
      </c>
      <c r="K268" s="266">
        <f>'Quarterly Results_PROFORMA'!K268</f>
        <v>0</v>
      </c>
      <c r="L268" s="125"/>
      <c r="M268" s="266">
        <f>'Quarterly Results_PROFORMA'!M268</f>
        <v>0</v>
      </c>
      <c r="N268" s="125"/>
      <c r="O268" s="266">
        <f>'Quarterly Results_PROFORMA'!O268</f>
        <v>0</v>
      </c>
      <c r="P268" s="125"/>
      <c r="Q268" s="266">
        <f>'Quarterly Results_PROFORMA'!Q268</f>
        <v>0</v>
      </c>
      <c r="R268" s="122">
        <f>'Quarterly Results_PROFORMA'!R268</f>
        <v>-3.1</v>
      </c>
      <c r="S268" s="124"/>
      <c r="T268" s="122">
        <f>'Quarterly Results_PROFORMA'!T268</f>
        <v>-3.1</v>
      </c>
      <c r="U268" s="124"/>
      <c r="V268" s="122">
        <f>'Quarterly Results_PROFORMA'!V268</f>
        <v>-3.1</v>
      </c>
      <c r="W268" s="124"/>
      <c r="X268" s="122">
        <f>'Quarterly Results_PROFORMA'!X268</f>
        <v>-3.1</v>
      </c>
      <c r="Y268" s="266">
        <f>'Quarterly Results_PROFORMA'!Y268</f>
        <v>-295.9</v>
      </c>
      <c r="Z268" s="125"/>
      <c r="AA268" s="266">
        <f>'Quarterly Results_PROFORMA'!AA268</f>
        <v>-315.3</v>
      </c>
      <c r="AB268" s="125"/>
      <c r="AC268" s="266">
        <f>'Quarterly Results_PROFORMA'!AC268</f>
        <v>-315.3</v>
      </c>
      <c r="AD268" s="125"/>
      <c r="AE268" s="266">
        <f>'Quarterly Results_PROFORMA'!AE268</f>
        <v>-318.2</v>
      </c>
      <c r="AF268" s="59">
        <f>'Quarterly Results_PROFORMA'!AF268</f>
        <v>0</v>
      </c>
      <c r="AG268" s="122"/>
      <c r="AH268" s="122"/>
      <c r="AI268" s="122"/>
      <c r="AJ268" s="122"/>
      <c r="AK268" s="122"/>
      <c r="AL268" s="122"/>
    </row>
    <row r="269" spans="3:38" ht="15">
      <c r="C269" s="121" t="s">
        <v>61</v>
      </c>
      <c r="D269" s="67"/>
      <c r="E269" s="67"/>
      <c r="F269" s="67"/>
      <c r="G269" s="67"/>
      <c r="H269" s="67"/>
      <c r="I269" s="67"/>
      <c r="J269" s="122">
        <f>'Quarterly Results_PROFORMA'!J269</f>
        <v>0</v>
      </c>
      <c r="K269" s="266">
        <f>'Quarterly Results_PROFORMA'!K269</f>
        <v>0</v>
      </c>
      <c r="L269" s="125"/>
      <c r="M269" s="266">
        <f>'Quarterly Results_PROFORMA'!M269</f>
        <v>-5.5</v>
      </c>
      <c r="N269" s="125"/>
      <c r="O269" s="266">
        <f>'Quarterly Results_PROFORMA'!O269</f>
        <v>0</v>
      </c>
      <c r="P269" s="125"/>
      <c r="Q269" s="266">
        <f>'Quarterly Results_PROFORMA'!Q269</f>
        <v>0</v>
      </c>
      <c r="R269" s="122">
        <f>'Quarterly Results_PROFORMA'!R269</f>
        <v>0</v>
      </c>
      <c r="S269" s="124"/>
      <c r="T269" s="122">
        <f>'Quarterly Results_PROFORMA'!T269</f>
        <v>6</v>
      </c>
      <c r="U269" s="124"/>
      <c r="V269" s="122">
        <f>'Quarterly Results_PROFORMA'!V269</f>
        <v>6.5</v>
      </c>
      <c r="W269" s="124"/>
      <c r="X269" s="122">
        <f>'Quarterly Results_PROFORMA'!X269</f>
        <v>7.4</v>
      </c>
      <c r="Y269" s="266">
        <f>'Quarterly Results_PROFORMA'!Y269</f>
        <v>-0.4</v>
      </c>
      <c r="Z269" s="125"/>
      <c r="AA269" s="266">
        <f>'Quarterly Results_PROFORMA'!AA269</f>
        <v>-2.3</v>
      </c>
      <c r="AB269" s="125"/>
      <c r="AC269" s="266">
        <f>'Quarterly Results_PROFORMA'!AC269</f>
        <v>-2.8</v>
      </c>
      <c r="AD269" s="125"/>
      <c r="AE269" s="266">
        <f>'Quarterly Results_PROFORMA'!AE269</f>
        <v>-3.2</v>
      </c>
      <c r="AF269" s="59">
        <f>'Quarterly Results_PROFORMA'!AF269</f>
        <v>-2.8</v>
      </c>
      <c r="AG269" s="122"/>
      <c r="AH269" s="122"/>
      <c r="AI269" s="122"/>
      <c r="AJ269" s="122"/>
      <c r="AK269" s="122"/>
      <c r="AL269" s="122"/>
    </row>
    <row r="270" spans="3:38" ht="15">
      <c r="C270" s="121" t="s">
        <v>62</v>
      </c>
      <c r="D270" s="67"/>
      <c r="E270" s="67"/>
      <c r="F270" s="67"/>
      <c r="G270" s="67"/>
      <c r="H270" s="67"/>
      <c r="I270" s="67"/>
      <c r="J270" s="122">
        <f>'Quarterly Results_PROFORMA'!J270</f>
        <v>0</v>
      </c>
      <c r="K270" s="266">
        <f>'Quarterly Results_PROFORMA'!K270</f>
        <v>0</v>
      </c>
      <c r="L270" s="125"/>
      <c r="M270" s="266">
        <f>'Quarterly Results_PROFORMA'!M270</f>
        <v>0</v>
      </c>
      <c r="N270" s="125"/>
      <c r="O270" s="266">
        <f>'Quarterly Results_PROFORMA'!O270</f>
        <v>5</v>
      </c>
      <c r="P270" s="125"/>
      <c r="Q270" s="266">
        <f>'Quarterly Results_PROFORMA'!Q270</f>
        <v>8.9</v>
      </c>
      <c r="R270" s="122">
        <f>'Quarterly Results_PROFORMA'!R270</f>
        <v>0</v>
      </c>
      <c r="S270" s="124"/>
      <c r="T270" s="122">
        <f>'Quarterly Results_PROFORMA'!T270</f>
        <v>-0.9</v>
      </c>
      <c r="U270" s="124"/>
      <c r="V270" s="122">
        <f>'Quarterly Results_PROFORMA'!V270</f>
        <v>0</v>
      </c>
      <c r="W270" s="124"/>
      <c r="X270" s="122">
        <f>'Quarterly Results_PROFORMA'!X270</f>
        <v>-0.1</v>
      </c>
      <c r="Y270" s="266">
        <f>'Quarterly Results_PROFORMA'!Y270</f>
        <v>0</v>
      </c>
      <c r="Z270" s="125"/>
      <c r="AA270" s="266">
        <f>'Quarterly Results_PROFORMA'!AA270</f>
        <v>0</v>
      </c>
      <c r="AB270" s="125"/>
      <c r="AC270" s="266">
        <f>'Quarterly Results_PROFORMA'!AC270</f>
        <v>0</v>
      </c>
      <c r="AD270" s="125"/>
      <c r="AE270" s="266">
        <f>'Quarterly Results_PROFORMA'!AE270</f>
        <v>0</v>
      </c>
      <c r="AF270" s="59">
        <f>'Quarterly Results_PROFORMA'!AF270</f>
        <v>0</v>
      </c>
      <c r="AG270" s="122"/>
      <c r="AH270" s="122"/>
      <c r="AI270" s="122"/>
      <c r="AJ270" s="122"/>
      <c r="AK270" s="122"/>
      <c r="AL270" s="122"/>
    </row>
    <row r="271" spans="3:38" ht="15">
      <c r="C271" s="133" t="s">
        <v>248</v>
      </c>
      <c r="D271" s="68"/>
      <c r="E271" s="68"/>
      <c r="F271" s="68"/>
      <c r="G271" s="68"/>
      <c r="H271" s="68"/>
      <c r="I271" s="68"/>
      <c r="J271" s="123">
        <f>SUM(J267:J270)</f>
        <v>73.30000000000001</v>
      </c>
      <c r="K271" s="62">
        <f>SUM(K267:K270)</f>
        <v>-0.5000000000000018</v>
      </c>
      <c r="L271" s="62"/>
      <c r="M271" s="62">
        <f>SUM(M267:M270)</f>
        <v>5.399999999999999</v>
      </c>
      <c r="N271" s="62"/>
      <c r="O271" s="62">
        <f>SUM(O267:O270)</f>
        <v>26.89999999999999</v>
      </c>
      <c r="P271" s="62"/>
      <c r="Q271" s="62">
        <f>SUM(Q267:Q270)</f>
        <v>47.399999999999984</v>
      </c>
      <c r="R271" s="123">
        <f>SUM(R267:R270)</f>
        <v>6.6</v>
      </c>
      <c r="S271" s="123"/>
      <c r="T271" s="123">
        <f>SUM(T267:T270)</f>
        <v>-9.599999999999994</v>
      </c>
      <c r="U271" s="123"/>
      <c r="V271" s="123">
        <f>SUM(V267:V270)</f>
        <v>-80.39999999999998</v>
      </c>
      <c r="W271" s="123"/>
      <c r="X271" s="123">
        <f>SUM(X267:X270)</f>
        <v>-83.69999999999999</v>
      </c>
      <c r="Y271" s="62">
        <f>SUM(Y267:Y270)</f>
        <v>-710.062</v>
      </c>
      <c r="Z271" s="62"/>
      <c r="AA271" s="62">
        <f>SUM(AA267:AA270)</f>
        <v>-733</v>
      </c>
      <c r="AB271" s="62"/>
      <c r="AC271" s="62">
        <f>SUM(AC267:AC270)</f>
        <v>-732.8</v>
      </c>
      <c r="AD271" s="62"/>
      <c r="AE271" s="62">
        <f>SUM(AE267:AE270)</f>
        <v>-714.9000000000001</v>
      </c>
      <c r="AF271" s="61">
        <f>SUM(AF267:AF270)</f>
        <v>-43.99999999999999</v>
      </c>
      <c r="AG271" s="123"/>
      <c r="AH271" s="123"/>
      <c r="AI271" s="123"/>
      <c r="AJ271" s="123"/>
      <c r="AK271" s="123"/>
      <c r="AL271" s="123"/>
    </row>
    <row r="272" spans="1:32" s="118" customFormat="1" ht="5" customHeight="1">
      <c r="A272" s="116"/>
      <c r="B272" s="110"/>
      <c r="C272" s="117"/>
      <c r="D272" s="134"/>
      <c r="E272" s="134"/>
      <c r="F272" s="134"/>
      <c r="G272" s="134"/>
      <c r="H272" s="134"/>
      <c r="I272" s="134"/>
      <c r="J272" s="135"/>
      <c r="K272" s="136"/>
      <c r="L272" s="136"/>
      <c r="M272" s="136"/>
      <c r="N272" s="136"/>
      <c r="O272" s="136"/>
      <c r="P272" s="136"/>
      <c r="Q272" s="136"/>
      <c r="R272" s="135"/>
      <c r="S272" s="135"/>
      <c r="T272" s="135"/>
      <c r="U272" s="135"/>
      <c r="V272" s="135"/>
      <c r="W272" s="135"/>
      <c r="X272" s="135"/>
      <c r="Y272" s="136"/>
      <c r="Z272" s="136"/>
      <c r="AA272" s="136"/>
      <c r="AB272" s="136"/>
      <c r="AC272" s="136"/>
      <c r="AD272" s="136"/>
      <c r="AE272" s="136"/>
      <c r="AF272" s="139"/>
    </row>
    <row r="273" spans="3:38" ht="15">
      <c r="C273" s="133" t="s">
        <v>242</v>
      </c>
      <c r="D273" s="68"/>
      <c r="E273" s="68"/>
      <c r="F273" s="68"/>
      <c r="G273" s="68"/>
      <c r="H273" s="68"/>
      <c r="I273" s="68"/>
      <c r="J273" s="123">
        <f>J249-J271</f>
        <v>7.499999999999986</v>
      </c>
      <c r="K273" s="62">
        <f>K249-K271</f>
        <v>7.999999999999988</v>
      </c>
      <c r="L273" s="62"/>
      <c r="M273" s="62">
        <f>M249-M271</f>
        <v>2.099999999999987</v>
      </c>
      <c r="N273" s="62"/>
      <c r="O273" s="62">
        <f>O249-O271</f>
        <v>-19.400000000000006</v>
      </c>
      <c r="P273" s="62"/>
      <c r="Q273" s="62">
        <f>Q249-Q271</f>
        <v>-39.9</v>
      </c>
      <c r="R273" s="123">
        <f>R249-R271</f>
        <v>-46.5</v>
      </c>
      <c r="S273" s="123"/>
      <c r="T273" s="123">
        <f>T249-T271</f>
        <v>-30.300000000000004</v>
      </c>
      <c r="U273" s="123"/>
      <c r="V273" s="123">
        <f>V249-V271</f>
        <v>40.49999999999998</v>
      </c>
      <c r="W273" s="123"/>
      <c r="X273" s="123">
        <f>X249-X271</f>
        <v>43.79999999999999</v>
      </c>
      <c r="Y273" s="62">
        <f>Y249-Y271</f>
        <v>753.862</v>
      </c>
      <c r="Z273" s="62"/>
      <c r="AA273" s="62">
        <f>AA249-AA271</f>
        <v>776.8</v>
      </c>
      <c r="AB273" s="62"/>
      <c r="AC273" s="62">
        <f>AC249-AC271</f>
        <v>776.5999999999999</v>
      </c>
      <c r="AD273" s="62"/>
      <c r="AE273" s="62">
        <f>AE249-AE271</f>
        <v>758.7</v>
      </c>
      <c r="AF273" s="61">
        <f>AF249-AF271</f>
        <v>799.5999999999999</v>
      </c>
      <c r="AG273" s="123"/>
      <c r="AH273" s="123"/>
      <c r="AI273" s="123"/>
      <c r="AJ273" s="123"/>
      <c r="AK273" s="123"/>
      <c r="AL273" s="123"/>
    </row>
    <row r="274" spans="4:10" ht="5" customHeight="1">
      <c r="D274" s="1"/>
      <c r="E274" s="1"/>
      <c r="F274" s="1"/>
      <c r="G274" s="1"/>
      <c r="H274" s="1"/>
      <c r="I274" s="1"/>
      <c r="J274" s="1"/>
    </row>
    <row r="275" spans="3:13" ht="26.5" customHeight="1">
      <c r="C275" s="324" t="s">
        <v>247</v>
      </c>
      <c r="D275" s="324"/>
      <c r="E275" s="324"/>
      <c r="F275" s="324"/>
      <c r="G275" s="324"/>
      <c r="H275" s="324"/>
      <c r="I275" s="324"/>
      <c r="J275" s="324"/>
      <c r="K275" s="324"/>
      <c r="L275" s="324"/>
      <c r="M275" s="324"/>
    </row>
  </sheetData>
  <mergeCells count="70">
    <mergeCell ref="Y246:AE246"/>
    <mergeCell ref="AF246:AL246"/>
    <mergeCell ref="C275:M275"/>
    <mergeCell ref="C230:M230"/>
    <mergeCell ref="D233:J233"/>
    <mergeCell ref="K233:Q233"/>
    <mergeCell ref="R233:X233"/>
    <mergeCell ref="D246:J246"/>
    <mergeCell ref="K246:Q246"/>
    <mergeCell ref="R246:X246"/>
    <mergeCell ref="AF157:AL157"/>
    <mergeCell ref="Y233:AE233"/>
    <mergeCell ref="AF233:AL233"/>
    <mergeCell ref="D173:J173"/>
    <mergeCell ref="K173:Q173"/>
    <mergeCell ref="R173:X173"/>
    <mergeCell ref="Y173:AE173"/>
    <mergeCell ref="AF173:AL173"/>
    <mergeCell ref="D200:J200"/>
    <mergeCell ref="K200:Q200"/>
    <mergeCell ref="R200:X200"/>
    <mergeCell ref="Y200:AE200"/>
    <mergeCell ref="AF200:AL200"/>
    <mergeCell ref="C170:C171"/>
    <mergeCell ref="D130:J130"/>
    <mergeCell ref="K130:Q130"/>
    <mergeCell ref="R130:X130"/>
    <mergeCell ref="Y130:AE130"/>
    <mergeCell ref="D157:J157"/>
    <mergeCell ref="K157:Q157"/>
    <mergeCell ref="R157:X157"/>
    <mergeCell ref="Y157:AE157"/>
    <mergeCell ref="AF130:AL130"/>
    <mergeCell ref="D143:J143"/>
    <mergeCell ref="K143:Q143"/>
    <mergeCell ref="R143:X143"/>
    <mergeCell ref="Y143:AE143"/>
    <mergeCell ref="AF143:AL143"/>
    <mergeCell ref="D106:J106"/>
    <mergeCell ref="K106:Q106"/>
    <mergeCell ref="R106:X106"/>
    <mergeCell ref="Y106:AE106"/>
    <mergeCell ref="AF106:AL106"/>
    <mergeCell ref="D116:J116"/>
    <mergeCell ref="K116:Q116"/>
    <mergeCell ref="R116:X116"/>
    <mergeCell ref="Y116:AE116"/>
    <mergeCell ref="AF116:AL116"/>
    <mergeCell ref="D85:J85"/>
    <mergeCell ref="K85:Q85"/>
    <mergeCell ref="R85:X85"/>
    <mergeCell ref="Y85:AE85"/>
    <mergeCell ref="AF85:AL85"/>
    <mergeCell ref="D96:J96"/>
    <mergeCell ref="K96:Q96"/>
    <mergeCell ref="R96:X96"/>
    <mergeCell ref="Y96:AE96"/>
    <mergeCell ref="AF96:AL96"/>
    <mergeCell ref="Y13:AE13"/>
    <mergeCell ref="AF13:AL13"/>
    <mergeCell ref="C82:C83"/>
    <mergeCell ref="C9:C10"/>
    <mergeCell ref="D13:J13"/>
    <mergeCell ref="K13:Q13"/>
    <mergeCell ref="R13:X13"/>
    <mergeCell ref="D60:J60"/>
    <mergeCell ref="K60:Q60"/>
    <mergeCell ref="R60:X60"/>
    <mergeCell ref="Y60:AE60"/>
    <mergeCell ref="AF60:AL60"/>
  </mergeCell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799847602844"/>
  </sheetPr>
  <dimension ref="A1:O69"/>
  <sheetViews>
    <sheetView showGridLines="0" zoomScale="130" zoomScaleNormal="130" workbookViewId="0" topLeftCell="A1">
      <selection activeCell="C11" sqref="C11"/>
    </sheetView>
  </sheetViews>
  <sheetFormatPr defaultColWidth="9.140625" defaultRowHeight="15"/>
  <cols>
    <col min="1" max="1" width="2.7109375" style="7" bestFit="1" customWidth="1"/>
    <col min="2" max="2" width="2.7109375" style="5" bestFit="1" customWidth="1"/>
    <col min="3" max="3" width="42.8515625" style="5" bestFit="1" customWidth="1"/>
    <col min="4" max="4" width="11.8515625" style="6" customWidth="1"/>
    <col min="5" max="7" width="11.8515625" style="3" customWidth="1"/>
    <col min="8" max="8" width="11.8515625" style="3" hidden="1" customWidth="1"/>
    <col min="9" max="16384" width="8.7109375" style="3" customWidth="1"/>
  </cols>
  <sheetData>
    <row r="1" spans="1:4" s="5" customFormat="1" ht="11.5">
      <c r="A1" s="7"/>
      <c r="D1" s="6"/>
    </row>
    <row r="2" ht="15"/>
    <row r="3" ht="15"/>
    <row r="4" spans="1:4" s="5" customFormat="1" ht="12">
      <c r="A4" s="7"/>
      <c r="D4" s="6"/>
    </row>
    <row r="5" ht="15"/>
    <row r="6" spans="1:8" s="1" customFormat="1" ht="5" customHeight="1">
      <c r="A6" s="46"/>
      <c r="B6" s="47"/>
      <c r="C6" s="47"/>
      <c r="D6" s="63"/>
      <c r="E6" s="63"/>
      <c r="F6" s="63"/>
      <c r="G6" s="63"/>
      <c r="H6" s="63"/>
    </row>
    <row r="7" spans="1:15" s="183" customFormat="1" ht="20" customHeight="1">
      <c r="A7" s="48"/>
      <c r="B7" s="49"/>
      <c r="C7" s="182" t="s">
        <v>293</v>
      </c>
      <c r="D7" s="49"/>
      <c r="E7" s="49"/>
      <c r="F7" s="49"/>
      <c r="G7" s="49"/>
      <c r="H7" s="49"/>
      <c r="I7" s="49"/>
      <c r="J7" s="49"/>
      <c r="K7" s="49"/>
      <c r="L7" s="49"/>
      <c r="M7" s="49"/>
      <c r="N7" s="49"/>
      <c r="O7" s="49"/>
    </row>
    <row r="8" spans="1:8" s="185" customFormat="1" ht="5" customHeight="1">
      <c r="A8" s="46"/>
      <c r="B8" s="46"/>
      <c r="C8" s="46"/>
      <c r="D8" s="184"/>
      <c r="E8" s="184"/>
      <c r="F8" s="184"/>
      <c r="G8" s="184"/>
      <c r="H8" s="184"/>
    </row>
    <row r="9" spans="1:7" s="152" customFormat="1" ht="20" customHeight="1">
      <c r="A9" s="186"/>
      <c r="B9" s="187"/>
      <c r="C9" s="188" t="s">
        <v>276</v>
      </c>
      <c r="D9" s="187"/>
      <c r="E9" s="187"/>
      <c r="F9" s="187"/>
      <c r="G9" s="187"/>
    </row>
    <row r="10" spans="1:7" s="23" customFormat="1" ht="14.5" customHeight="1" thickBot="1">
      <c r="A10" s="19"/>
      <c r="B10" s="20"/>
      <c r="C10" s="21"/>
      <c r="D10" s="22"/>
      <c r="E10" s="22"/>
      <c r="F10" s="22"/>
      <c r="G10" s="22"/>
    </row>
    <row r="11" spans="1:7" s="25" customFormat="1" ht="15" customHeight="1" thickBot="1">
      <c r="A11" s="8"/>
      <c r="B11" s="16"/>
      <c r="C11" s="24" t="s">
        <v>151</v>
      </c>
      <c r="D11" s="17">
        <v>2018</v>
      </c>
      <c r="E11" s="83">
        <v>2019</v>
      </c>
      <c r="F11" s="17">
        <v>2020</v>
      </c>
      <c r="G11" s="17">
        <v>2021</v>
      </c>
    </row>
    <row r="12" spans="1:4" ht="5" customHeight="1">
      <c r="A12" s="5"/>
      <c r="B12" s="8"/>
      <c r="C12" s="14"/>
      <c r="D12" s="27"/>
    </row>
    <row r="13" spans="1:7" s="25" customFormat="1" ht="14.5" customHeight="1">
      <c r="A13" s="18"/>
      <c r="B13" s="28"/>
      <c r="C13" s="29" t="s">
        <v>174</v>
      </c>
      <c r="D13" s="30">
        <f>'Quarterly Results_PROFORMA'!J176</f>
        <v>7</v>
      </c>
      <c r="E13" s="30">
        <f>'Quarterly Results_PROFORMA'!Q176</f>
        <v>8.9</v>
      </c>
      <c r="F13" s="30">
        <f>'Quarterly Results_PROFORMA'!X176</f>
        <v>8.7</v>
      </c>
      <c r="G13" s="30">
        <f>'Quarterly Results_PROFORMA'!AE176</f>
        <v>9.5</v>
      </c>
    </row>
    <row r="14" spans="1:7" s="25" customFormat="1" ht="14.5" customHeight="1">
      <c r="A14" s="18"/>
      <c r="B14" s="28"/>
      <c r="C14" s="29" t="s">
        <v>35</v>
      </c>
      <c r="D14" s="30">
        <f>'Quarterly Results_PROFORMA'!J177</f>
        <v>151.2</v>
      </c>
      <c r="E14" s="30">
        <f>'Quarterly Results_PROFORMA'!Q177</f>
        <v>64.6</v>
      </c>
      <c r="F14" s="30">
        <f>'Quarterly Results_PROFORMA'!X177</f>
        <v>82.6</v>
      </c>
      <c r="G14" s="30">
        <f>'Quarterly Results_PROFORMA'!AE177</f>
        <v>133.1</v>
      </c>
    </row>
    <row r="15" spans="1:7" s="25" customFormat="1" ht="14.5" customHeight="1">
      <c r="A15" s="18"/>
      <c r="B15" s="28"/>
      <c r="C15" s="29" t="s">
        <v>36</v>
      </c>
      <c r="D15" s="30">
        <f>'Quarterly Results_PROFORMA'!J178</f>
        <v>0</v>
      </c>
      <c r="E15" s="30">
        <f>'Quarterly Results_PROFORMA'!Q178</f>
        <v>60.9</v>
      </c>
      <c r="F15" s="30">
        <f>'Quarterly Results_PROFORMA'!X178</f>
        <v>99</v>
      </c>
      <c r="G15" s="30">
        <f>'Quarterly Results_PROFORMA'!AE178</f>
        <v>130.7</v>
      </c>
    </row>
    <row r="16" spans="1:7" s="25" customFormat="1" ht="14.5" customHeight="1">
      <c r="A16" s="18"/>
      <c r="B16" s="28"/>
      <c r="C16" s="29" t="s">
        <v>49</v>
      </c>
      <c r="D16" s="30">
        <f>'Quarterly Results_PROFORMA'!J179</f>
        <v>0</v>
      </c>
      <c r="E16" s="30">
        <f>'Quarterly Results_PROFORMA'!Q179</f>
        <v>0</v>
      </c>
      <c r="F16" s="30">
        <f>'Quarterly Results_PROFORMA'!X179</f>
        <v>41.6</v>
      </c>
      <c r="G16" s="30">
        <f>'Quarterly Results_PROFORMA'!AE179</f>
        <v>145.9</v>
      </c>
    </row>
    <row r="17" spans="1:7" s="25" customFormat="1" ht="14.5" customHeight="1">
      <c r="A17" s="18"/>
      <c r="B17" s="28"/>
      <c r="C17" s="29" t="s">
        <v>37</v>
      </c>
      <c r="D17" s="30">
        <f>'Quarterly Results_PROFORMA'!J180</f>
        <v>-153.9</v>
      </c>
      <c r="E17" s="30">
        <f>'Quarterly Results_PROFORMA'!Q180</f>
        <v>-175.7</v>
      </c>
      <c r="F17" s="30">
        <f>'Quarterly Results_PROFORMA'!X180</f>
        <v>-177.5</v>
      </c>
      <c r="G17" s="30">
        <f>'Quarterly Results_PROFORMA'!AE180</f>
        <v>-372.3</v>
      </c>
    </row>
    <row r="18" spans="1:7" s="25" customFormat="1" ht="14.5" customHeight="1">
      <c r="A18" s="18"/>
      <c r="B18" s="28"/>
      <c r="C18" s="29" t="s">
        <v>38</v>
      </c>
      <c r="D18" s="30">
        <f>'Quarterly Results_PROFORMA'!J181</f>
        <v>0</v>
      </c>
      <c r="E18" s="30">
        <f>'Quarterly Results_PROFORMA'!Q181</f>
        <v>-91</v>
      </c>
      <c r="F18" s="30">
        <f>'Quarterly Results_PROFORMA'!X181</f>
        <v>-70.7</v>
      </c>
      <c r="G18" s="30">
        <f>'Quarterly Results_PROFORMA'!AE181</f>
        <v>-125.6</v>
      </c>
    </row>
    <row r="19" spans="3:7" ht="15">
      <c r="C19" s="32" t="s">
        <v>39</v>
      </c>
      <c r="D19" s="33">
        <f>SUM(D13:D18)</f>
        <v>4.299999999999983</v>
      </c>
      <c r="E19" s="33">
        <f aca="true" t="shared" si="0" ref="E19:G19">SUM(E13:E18)</f>
        <v>-132.29999999999998</v>
      </c>
      <c r="F19" s="33">
        <f t="shared" si="0"/>
        <v>-16.299999999999997</v>
      </c>
      <c r="G19" s="33">
        <f t="shared" si="0"/>
        <v>-78.70000000000007</v>
      </c>
    </row>
    <row r="20" spans="3:7" ht="15">
      <c r="C20" s="29" t="s">
        <v>40</v>
      </c>
      <c r="D20" s="30">
        <f>'Quarterly Results_PROFORMA'!J183</f>
        <v>460.8</v>
      </c>
      <c r="E20" s="30">
        <f>'Quarterly Results_PROFORMA'!Q183</f>
        <v>432.3</v>
      </c>
      <c r="F20" s="30">
        <f>'Quarterly Results_PROFORMA'!X183</f>
        <v>468.3</v>
      </c>
      <c r="G20" s="30">
        <f>'Quarterly Results_PROFORMA'!AE183</f>
        <v>748.4</v>
      </c>
    </row>
    <row r="21" spans="3:7" ht="15">
      <c r="C21" s="29" t="s">
        <v>41</v>
      </c>
      <c r="D21" s="30">
        <f>'Quarterly Results_PROFORMA'!J184</f>
        <v>83.4</v>
      </c>
      <c r="E21" s="30">
        <f>'Quarterly Results_PROFORMA'!Q184</f>
        <v>84.9</v>
      </c>
      <c r="F21" s="30">
        <f>'Quarterly Results_PROFORMA'!X184</f>
        <v>168</v>
      </c>
      <c r="G21" s="30">
        <f>'Quarterly Results_PROFORMA'!AE184</f>
        <v>158.7</v>
      </c>
    </row>
    <row r="22" spans="3:7" ht="15">
      <c r="C22" s="29" t="s">
        <v>42</v>
      </c>
      <c r="D22" s="30">
        <f>'Quarterly Results_PROFORMA'!J185</f>
        <v>26.8</v>
      </c>
      <c r="E22" s="30">
        <f>'Quarterly Results_PROFORMA'!Q185</f>
        <v>21.6</v>
      </c>
      <c r="F22" s="30">
        <f>'Quarterly Results_PROFORMA'!X185</f>
        <v>24.2</v>
      </c>
      <c r="G22" s="30">
        <f>'Quarterly Results_PROFORMA'!AE185</f>
        <v>241.3</v>
      </c>
    </row>
    <row r="23" spans="3:7" ht="15">
      <c r="C23" s="29" t="s">
        <v>43</v>
      </c>
      <c r="D23" s="30">
        <f>'Quarterly Results_PROFORMA'!J186</f>
        <v>-70.2</v>
      </c>
      <c r="E23" s="30">
        <f>'Quarterly Results_PROFORMA'!Q186</f>
        <v>-28.2</v>
      </c>
      <c r="F23" s="30">
        <f>'Quarterly Results_PROFORMA'!X186</f>
        <v>-24.4</v>
      </c>
      <c r="G23" s="30">
        <f>'Quarterly Results_PROFORMA'!AE186</f>
        <v>-20.4</v>
      </c>
    </row>
    <row r="24" spans="3:7" ht="15">
      <c r="C24" s="29" t="s">
        <v>44</v>
      </c>
      <c r="D24" s="30">
        <f>'Quarterly Results_PROFORMA'!J187</f>
        <v>-47.5</v>
      </c>
      <c r="E24" s="30">
        <f>'Quarterly Results_PROFORMA'!Q187</f>
        <v>-60.9</v>
      </c>
      <c r="F24" s="30">
        <f>'Quarterly Results_PROFORMA'!X187</f>
        <v>-60.9</v>
      </c>
      <c r="G24" s="30">
        <f>'Quarterly Results_PROFORMA'!AE187</f>
        <v>-123.8</v>
      </c>
    </row>
    <row r="25" spans="3:7" ht="15">
      <c r="C25" s="29" t="s">
        <v>45</v>
      </c>
      <c r="D25" s="30">
        <f>'Quarterly Results_PROFORMA'!J188</f>
        <v>0</v>
      </c>
      <c r="E25" s="30">
        <f>'Quarterly Results_PROFORMA'!Q188</f>
        <v>29.5</v>
      </c>
      <c r="F25" s="30">
        <f>'Quarterly Results_PROFORMA'!X188</f>
        <v>0</v>
      </c>
      <c r="G25" s="30">
        <f>'Quarterly Results_PROFORMA'!AE188</f>
        <v>0</v>
      </c>
    </row>
    <row r="26" spans="3:7" ht="15">
      <c r="C26" s="32" t="s">
        <v>182</v>
      </c>
      <c r="D26" s="33">
        <f>SUM(D19:D25)</f>
        <v>457.59999999999997</v>
      </c>
      <c r="E26" s="33">
        <f aca="true" t="shared" si="1" ref="E26:G26">SUM(E19:E25)</f>
        <v>346.90000000000003</v>
      </c>
      <c r="F26" s="33">
        <f t="shared" si="1"/>
        <v>558.9000000000001</v>
      </c>
      <c r="G26" s="33">
        <f t="shared" si="1"/>
        <v>925.4999999999998</v>
      </c>
    </row>
    <row r="27" spans="4:7" ht="5" customHeight="1">
      <c r="D27" s="43"/>
      <c r="E27" s="43"/>
      <c r="F27" s="43"/>
      <c r="G27" s="43"/>
    </row>
    <row r="28" spans="3:7" ht="15">
      <c r="C28" s="32" t="s">
        <v>46</v>
      </c>
      <c r="D28" s="33">
        <f>'Quarterly Results_PROFORMA'!J191</f>
        <v>435.1</v>
      </c>
      <c r="E28" s="33">
        <f>'Quarterly Results_PROFORMA'!Q191</f>
        <v>454.3</v>
      </c>
      <c r="F28" s="33">
        <f>'Quarterly Results_PROFORMA'!X191</f>
        <v>477.1</v>
      </c>
      <c r="G28" s="33">
        <f>'Quarterly Results_PROFORMA'!AE191</f>
        <v>228.3</v>
      </c>
    </row>
    <row r="29" spans="3:7" ht="15">
      <c r="C29" s="29" t="s">
        <v>185</v>
      </c>
      <c r="D29" s="30">
        <f>'Quarterly Results_PROFORMA'!J192</f>
        <v>7.5</v>
      </c>
      <c r="E29" s="30">
        <f>'Quarterly Results_PROFORMA'!Q192</f>
        <v>-39.89999999999999</v>
      </c>
      <c r="F29" s="30">
        <f>'Quarterly Results_PROFORMA'!X192</f>
        <v>43.80000000000001</v>
      </c>
      <c r="G29" s="30">
        <f>'Quarterly Results_PROFORMA'!AE192</f>
        <v>758.6999999999999</v>
      </c>
    </row>
    <row r="30" spans="3:7" ht="15">
      <c r="C30" s="29" t="s">
        <v>183</v>
      </c>
      <c r="D30" s="30">
        <f>'Quarterly Results_PROFORMA'!J193</f>
        <v>15</v>
      </c>
      <c r="E30" s="30">
        <f>'Quarterly Results_PROFORMA'!Q193</f>
        <v>-67.5</v>
      </c>
      <c r="F30" s="30">
        <f>'Quarterly Results_PROFORMA'!X193</f>
        <v>38</v>
      </c>
      <c r="G30" s="30">
        <f>'Quarterly Results_PROFORMA'!AE193</f>
        <v>-61.5</v>
      </c>
    </row>
    <row r="31" spans="3:7" ht="15">
      <c r="C31" s="32" t="s">
        <v>47</v>
      </c>
      <c r="D31" s="33">
        <f>SUM(D29:D30)</f>
        <v>22.5</v>
      </c>
      <c r="E31" s="33">
        <f aca="true" t="shared" si="2" ref="E31:G31">SUM(E29:E30)</f>
        <v>-107.39999999999999</v>
      </c>
      <c r="F31" s="33">
        <f t="shared" si="2"/>
        <v>81.80000000000001</v>
      </c>
      <c r="G31" s="33">
        <f t="shared" si="2"/>
        <v>697.1999999999999</v>
      </c>
    </row>
    <row r="32" spans="3:7" ht="15">
      <c r="C32" s="32" t="s">
        <v>184</v>
      </c>
      <c r="D32" s="33">
        <f>D31+D28</f>
        <v>457.6</v>
      </c>
      <c r="E32" s="33">
        <f aca="true" t="shared" si="3" ref="E32:G32">E31+E28</f>
        <v>346.90000000000003</v>
      </c>
      <c r="F32" s="33">
        <f t="shared" si="3"/>
        <v>558.9000000000001</v>
      </c>
      <c r="G32" s="33">
        <f t="shared" si="3"/>
        <v>925.5</v>
      </c>
    </row>
    <row r="33" ht="5" customHeight="1"/>
    <row r="34" ht="15">
      <c r="C34" s="45" t="s">
        <v>186</v>
      </c>
    </row>
    <row r="37" spans="1:8" s="185" customFormat="1" ht="5" customHeight="1">
      <c r="A37" s="46"/>
      <c r="B37" s="46"/>
      <c r="C37" s="46"/>
      <c r="D37" s="184"/>
      <c r="E37" s="184"/>
      <c r="F37" s="184"/>
      <c r="G37" s="184"/>
      <c r="H37" s="184"/>
    </row>
    <row r="38" spans="1:7" s="152" customFormat="1" ht="20" customHeight="1">
      <c r="A38" s="186"/>
      <c r="B38" s="187"/>
      <c r="C38" s="188" t="s">
        <v>275</v>
      </c>
      <c r="D38" s="187"/>
      <c r="E38" s="187"/>
      <c r="F38" s="187"/>
      <c r="G38" s="187"/>
    </row>
    <row r="39" spans="1:8" s="50" customFormat="1" ht="14.5" customHeight="1" thickBot="1">
      <c r="A39" s="48"/>
      <c r="B39" s="49"/>
      <c r="C39" s="21"/>
      <c r="D39" s="22"/>
      <c r="E39" s="22"/>
      <c r="F39" s="22"/>
      <c r="G39" s="22"/>
      <c r="H39" s="22"/>
    </row>
    <row r="40" spans="1:8" s="53" customFormat="1" ht="15" customHeight="1" thickBot="1">
      <c r="A40" s="51"/>
      <c r="B40" s="52"/>
      <c r="C40" s="24" t="s">
        <v>151</v>
      </c>
      <c r="D40" s="17">
        <v>2018</v>
      </c>
      <c r="E40" s="83">
        <v>2019</v>
      </c>
      <c r="F40" s="17">
        <v>2020</v>
      </c>
      <c r="G40" s="17">
        <v>2021</v>
      </c>
      <c r="H40" s="177">
        <v>2022</v>
      </c>
    </row>
    <row r="41" spans="1:6" s="1" customFormat="1" ht="5" customHeight="1">
      <c r="A41" s="47"/>
      <c r="B41" s="51"/>
      <c r="C41" s="54"/>
      <c r="D41" s="118"/>
      <c r="E41" s="118"/>
      <c r="F41" s="118"/>
    </row>
    <row r="42" spans="1:8" s="53" customFormat="1" ht="14.5" customHeight="1">
      <c r="A42" s="56"/>
      <c r="B42" s="57"/>
      <c r="C42" s="58" t="s">
        <v>174</v>
      </c>
      <c r="D42" s="67"/>
      <c r="E42" s="67"/>
      <c r="F42" s="67"/>
      <c r="G42" s="59">
        <f>'Quarterly Results_PROFORMA'!AE203</f>
        <v>9.5</v>
      </c>
      <c r="H42" s="59">
        <f>'Quarterly Results_PROFORMA'!AL203</f>
        <v>0</v>
      </c>
    </row>
    <row r="43" spans="1:8" s="53" customFormat="1" ht="14.5" customHeight="1">
      <c r="A43" s="56"/>
      <c r="B43" s="57"/>
      <c r="C43" s="58" t="s">
        <v>35</v>
      </c>
      <c r="D43" s="67"/>
      <c r="E43" s="67"/>
      <c r="F43" s="67"/>
      <c r="G43" s="59">
        <f>'Quarterly Results_PROFORMA'!AE204</f>
        <v>133.1</v>
      </c>
      <c r="H43" s="59">
        <f>'Quarterly Results_PROFORMA'!AL204</f>
        <v>0</v>
      </c>
    </row>
    <row r="44" spans="1:8" s="53" customFormat="1" ht="14.5" customHeight="1">
      <c r="A44" s="56"/>
      <c r="B44" s="57"/>
      <c r="C44" s="58" t="s">
        <v>36</v>
      </c>
      <c r="D44" s="67"/>
      <c r="E44" s="67"/>
      <c r="F44" s="67"/>
      <c r="G44" s="59">
        <f>'Quarterly Results_PROFORMA'!AE205</f>
        <v>83.20000000000002</v>
      </c>
      <c r="H44" s="59">
        <f>'Quarterly Results_PROFORMA'!AL205</f>
        <v>0</v>
      </c>
    </row>
    <row r="45" spans="1:8" s="53" customFormat="1" ht="14.5" customHeight="1">
      <c r="A45" s="56"/>
      <c r="B45" s="57"/>
      <c r="C45" s="58" t="s">
        <v>49</v>
      </c>
      <c r="D45" s="67"/>
      <c r="E45" s="67"/>
      <c r="F45" s="67"/>
      <c r="G45" s="59">
        <f>'Quarterly Results_PROFORMA'!AE206</f>
        <v>7.800000000000001</v>
      </c>
      <c r="H45" s="59">
        <f>'Quarterly Results_PROFORMA'!AL206</f>
        <v>0</v>
      </c>
    </row>
    <row r="46" spans="1:8" s="53" customFormat="1" ht="14.5" customHeight="1">
      <c r="A46" s="56"/>
      <c r="B46" s="57"/>
      <c r="C46" s="58" t="s">
        <v>175</v>
      </c>
      <c r="D46" s="67"/>
      <c r="E46" s="67"/>
      <c r="F46" s="67"/>
      <c r="G46" s="59">
        <f>'Quarterly Results_PROFORMA'!AE207</f>
        <v>39.8</v>
      </c>
      <c r="H46" s="59">
        <f>'Quarterly Results_PROFORMA'!AL207</f>
        <v>0</v>
      </c>
    </row>
    <row r="47" spans="1:8" s="53" customFormat="1" ht="14.5" customHeight="1">
      <c r="A47" s="56"/>
      <c r="B47" s="57"/>
      <c r="C47" s="58" t="s">
        <v>37</v>
      </c>
      <c r="D47" s="67"/>
      <c r="E47" s="67"/>
      <c r="F47" s="67"/>
      <c r="G47" s="59">
        <f>'Quarterly Results_PROFORMA'!AE208</f>
        <v>-168.3</v>
      </c>
      <c r="H47" s="59">
        <f>'Quarterly Results_PROFORMA'!AL208</f>
        <v>0</v>
      </c>
    </row>
    <row r="48" spans="1:8" s="53" customFormat="1" ht="14.5" customHeight="1">
      <c r="A48" s="56"/>
      <c r="B48" s="57"/>
      <c r="C48" s="58" t="s">
        <v>38</v>
      </c>
      <c r="D48" s="67"/>
      <c r="E48" s="67"/>
      <c r="F48" s="67"/>
      <c r="G48" s="59">
        <f>'Quarterly Results_PROFORMA'!AE209</f>
        <v>-125.6</v>
      </c>
      <c r="H48" s="59">
        <f>'Quarterly Results_PROFORMA'!AL209</f>
        <v>0</v>
      </c>
    </row>
    <row r="49" spans="1:8" s="53" customFormat="1" ht="14.5" customHeight="1">
      <c r="A49" s="56"/>
      <c r="B49" s="57"/>
      <c r="C49" s="60" t="s">
        <v>176</v>
      </c>
      <c r="D49" s="68"/>
      <c r="E49" s="68"/>
      <c r="F49" s="68"/>
      <c r="G49" s="61">
        <f>SUM(G42:G48)</f>
        <v>-20.49999999999997</v>
      </c>
      <c r="H49" s="61">
        <f>SUM(H42:H48)</f>
        <v>0</v>
      </c>
    </row>
    <row r="50" spans="1:8" s="1" customFormat="1" ht="15">
      <c r="A50" s="46"/>
      <c r="B50" s="47"/>
      <c r="C50" s="58" t="s">
        <v>177</v>
      </c>
      <c r="D50" s="69"/>
      <c r="E50" s="69"/>
      <c r="F50" s="69"/>
      <c r="G50" s="59">
        <f>'Quarterly Results_PROFORMA'!AE211</f>
        <v>47.5</v>
      </c>
      <c r="H50" s="59">
        <f>'Quarterly Results_PROFORMA'!AL211</f>
        <v>0</v>
      </c>
    </row>
    <row r="51" spans="1:8" s="1" customFormat="1" ht="15">
      <c r="A51" s="46"/>
      <c r="B51" s="47"/>
      <c r="C51" s="58" t="s">
        <v>178</v>
      </c>
      <c r="D51" s="69"/>
      <c r="E51" s="69"/>
      <c r="F51" s="69"/>
      <c r="G51" s="59">
        <f>'Quarterly Results_PROFORMA'!AE212</f>
        <v>98.3</v>
      </c>
      <c r="H51" s="59">
        <f>'Quarterly Results_PROFORMA'!AL212</f>
        <v>0</v>
      </c>
    </row>
    <row r="52" spans="1:8" s="1" customFormat="1" ht="15">
      <c r="A52" s="46"/>
      <c r="B52" s="47"/>
      <c r="C52" s="58" t="s">
        <v>179</v>
      </c>
      <c r="D52" s="69"/>
      <c r="E52" s="69"/>
      <c r="F52" s="69"/>
      <c r="G52" s="59">
        <f>'Quarterly Results_PROFORMA'!AE213</f>
        <v>-204</v>
      </c>
      <c r="H52" s="59">
        <f>'Quarterly Results_PROFORMA'!AL213</f>
        <v>0</v>
      </c>
    </row>
    <row r="53" spans="1:8" s="1" customFormat="1" ht="15">
      <c r="A53" s="46"/>
      <c r="B53" s="47"/>
      <c r="C53" s="60" t="s">
        <v>180</v>
      </c>
      <c r="D53" s="68"/>
      <c r="E53" s="68"/>
      <c r="F53" s="68"/>
      <c r="G53" s="61">
        <f>SUM(G50:G52)</f>
        <v>-58.19999999999999</v>
      </c>
      <c r="H53" s="61">
        <f>SUM(H50:H52)</f>
        <v>0</v>
      </c>
    </row>
    <row r="54" spans="1:8" s="1" customFormat="1" ht="15">
      <c r="A54" s="46"/>
      <c r="B54" s="47"/>
      <c r="C54" s="60" t="s">
        <v>181</v>
      </c>
      <c r="D54" s="68"/>
      <c r="E54" s="68"/>
      <c r="F54" s="68"/>
      <c r="G54" s="61">
        <f>G53+G49</f>
        <v>-78.69999999999996</v>
      </c>
      <c r="H54" s="61">
        <f>H53+H49</f>
        <v>0</v>
      </c>
    </row>
    <row r="55" spans="1:8" s="1" customFormat="1" ht="15">
      <c r="A55" s="46"/>
      <c r="B55" s="47"/>
      <c r="C55" s="58" t="s">
        <v>40</v>
      </c>
      <c r="D55" s="67"/>
      <c r="E55" s="67"/>
      <c r="F55" s="67"/>
      <c r="G55" s="59">
        <f>'Quarterly Results_PROFORMA'!AE216</f>
        <v>748.4</v>
      </c>
      <c r="H55" s="59">
        <f>'Quarterly Results_PROFORMA'!AL216</f>
        <v>0</v>
      </c>
    </row>
    <row r="56" spans="1:8" s="1" customFormat="1" ht="15">
      <c r="A56" s="46"/>
      <c r="B56" s="47"/>
      <c r="C56" s="58" t="s">
        <v>41</v>
      </c>
      <c r="D56" s="67"/>
      <c r="E56" s="67"/>
      <c r="F56" s="67"/>
      <c r="G56" s="59">
        <f>'Quarterly Results_PROFORMA'!AE217</f>
        <v>158.7</v>
      </c>
      <c r="H56" s="59">
        <f>'Quarterly Results_PROFORMA'!AL217</f>
        <v>0</v>
      </c>
    </row>
    <row r="57" spans="1:8" s="1" customFormat="1" ht="15">
      <c r="A57" s="46"/>
      <c r="B57" s="47"/>
      <c r="C57" s="58" t="s">
        <v>42</v>
      </c>
      <c r="D57" s="67"/>
      <c r="E57" s="67"/>
      <c r="F57" s="67"/>
      <c r="G57" s="59">
        <f>'Quarterly Results_PROFORMA'!AE218</f>
        <v>241.3</v>
      </c>
      <c r="H57" s="59">
        <f>'Quarterly Results_PROFORMA'!AL218</f>
        <v>0</v>
      </c>
    </row>
    <row r="58" spans="1:8" s="1" customFormat="1" ht="15">
      <c r="A58" s="46"/>
      <c r="B58" s="47"/>
      <c r="C58" s="58" t="s">
        <v>43</v>
      </c>
      <c r="D58" s="67"/>
      <c r="E58" s="67"/>
      <c r="F58" s="67"/>
      <c r="G58" s="59">
        <f>'Quarterly Results_PROFORMA'!AE219</f>
        <v>-20.4</v>
      </c>
      <c r="H58" s="59">
        <f>'Quarterly Results_PROFORMA'!AL219</f>
        <v>0</v>
      </c>
    </row>
    <row r="59" spans="1:8" s="1" customFormat="1" ht="15">
      <c r="A59" s="46"/>
      <c r="B59" s="47"/>
      <c r="C59" s="58" t="s">
        <v>44</v>
      </c>
      <c r="D59" s="67"/>
      <c r="E59" s="67"/>
      <c r="F59" s="67"/>
      <c r="G59" s="59">
        <f>'Quarterly Results_PROFORMA'!AE220</f>
        <v>-123.8</v>
      </c>
      <c r="H59" s="59">
        <f>'Quarterly Results_PROFORMA'!AL220</f>
        <v>0</v>
      </c>
    </row>
    <row r="60" spans="1:8" s="1" customFormat="1" ht="15">
      <c r="A60" s="46"/>
      <c r="B60" s="47"/>
      <c r="C60" s="58" t="s">
        <v>45</v>
      </c>
      <c r="D60" s="67"/>
      <c r="E60" s="67"/>
      <c r="F60" s="67"/>
      <c r="G60" s="59">
        <f>'Quarterly Results_PROFORMA'!AE221</f>
        <v>0</v>
      </c>
      <c r="H60" s="59">
        <f>'Quarterly Results_PROFORMA'!AL221</f>
        <v>0</v>
      </c>
    </row>
    <row r="61" spans="1:8" s="1" customFormat="1" ht="15">
      <c r="A61" s="46"/>
      <c r="B61" s="47"/>
      <c r="C61" s="60" t="s">
        <v>182</v>
      </c>
      <c r="D61" s="68"/>
      <c r="E61" s="68"/>
      <c r="F61" s="68"/>
      <c r="G61" s="61">
        <f>SUM(G54:G60)</f>
        <v>925.5</v>
      </c>
      <c r="H61" s="61">
        <f>SUM(H54:H60)</f>
        <v>0</v>
      </c>
    </row>
    <row r="62" spans="1:8" s="1" customFormat="1" ht="5" customHeight="1">
      <c r="A62" s="46"/>
      <c r="B62" s="47"/>
      <c r="C62" s="47"/>
      <c r="D62" s="69"/>
      <c r="E62" s="69"/>
      <c r="F62" s="69"/>
      <c r="G62" s="63"/>
      <c r="H62" s="63"/>
    </row>
    <row r="63" spans="1:8" s="1" customFormat="1" ht="15">
      <c r="A63" s="46"/>
      <c r="B63" s="47"/>
      <c r="C63" s="60" t="s">
        <v>46</v>
      </c>
      <c r="D63" s="68"/>
      <c r="E63" s="68"/>
      <c r="F63" s="68"/>
      <c r="G63" s="61">
        <f>'Quarterly Results_PROFORMA'!AE224</f>
        <v>228.3</v>
      </c>
      <c r="H63" s="61">
        <f>'Quarterly Results_PROFORMA'!AL224</f>
        <v>0</v>
      </c>
    </row>
    <row r="64" spans="1:8" s="1" customFormat="1" ht="15">
      <c r="A64" s="46"/>
      <c r="B64" s="47"/>
      <c r="C64" s="58" t="s">
        <v>185</v>
      </c>
      <c r="D64" s="67"/>
      <c r="E64" s="67"/>
      <c r="F64" s="67"/>
      <c r="G64" s="59">
        <f>'Quarterly Results_PROFORMA'!AE225</f>
        <v>755.5999999999999</v>
      </c>
      <c r="H64" s="59">
        <f>'Quarterly Results_PROFORMA'!AL225</f>
        <v>0</v>
      </c>
    </row>
    <row r="65" spans="1:8" s="1" customFormat="1" ht="15">
      <c r="A65" s="46"/>
      <c r="B65" s="47"/>
      <c r="C65" s="58" t="s">
        <v>183</v>
      </c>
      <c r="D65" s="67"/>
      <c r="E65" s="67"/>
      <c r="F65" s="67"/>
      <c r="G65" s="59">
        <f>'Quarterly Results_PROFORMA'!AE226</f>
        <v>-58.4</v>
      </c>
      <c r="H65" s="59">
        <f>'Quarterly Results_PROFORMA'!AL226</f>
        <v>0</v>
      </c>
    </row>
    <row r="66" spans="1:8" s="1" customFormat="1" ht="15">
      <c r="A66" s="46"/>
      <c r="B66" s="47"/>
      <c r="C66" s="60" t="s">
        <v>47</v>
      </c>
      <c r="D66" s="68"/>
      <c r="E66" s="68"/>
      <c r="F66" s="68"/>
      <c r="G66" s="61">
        <f>SUM(G64:G65)</f>
        <v>697.1999999999999</v>
      </c>
      <c r="H66" s="61">
        <f>SUM(H64:H65)</f>
        <v>0</v>
      </c>
    </row>
    <row r="67" spans="1:8" s="1" customFormat="1" ht="15">
      <c r="A67" s="46"/>
      <c r="B67" s="47"/>
      <c r="C67" s="60" t="s">
        <v>184</v>
      </c>
      <c r="D67" s="68"/>
      <c r="E67" s="68"/>
      <c r="F67" s="68"/>
      <c r="G67" s="61">
        <f>G66+G63</f>
        <v>925.5</v>
      </c>
      <c r="H67" s="61">
        <f>H66+H63</f>
        <v>0</v>
      </c>
    </row>
    <row r="68" spans="1:3" s="1" customFormat="1" ht="5" customHeight="1">
      <c r="A68" s="46"/>
      <c r="B68" s="47"/>
      <c r="C68" s="47"/>
    </row>
    <row r="69" spans="1:13" s="1" customFormat="1" ht="26.5" customHeight="1">
      <c r="A69" s="46"/>
      <c r="B69" s="47"/>
      <c r="C69" s="324" t="s">
        <v>198</v>
      </c>
      <c r="D69" s="324"/>
      <c r="E69" s="324"/>
      <c r="F69" s="324"/>
      <c r="G69" s="324"/>
      <c r="H69" s="324"/>
      <c r="I69" s="324"/>
      <c r="J69" s="324"/>
      <c r="K69" s="324"/>
      <c r="L69" s="324"/>
      <c r="M69" s="324"/>
    </row>
  </sheetData>
  <mergeCells count="1">
    <mergeCell ref="C69:M69"/>
  </mergeCell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799847602844"/>
  </sheetPr>
  <dimension ref="A1:AK52"/>
  <sheetViews>
    <sheetView showGridLines="0" zoomScale="130" zoomScaleNormal="130" workbookViewId="0" topLeftCell="A1">
      <selection activeCell="C13" sqref="C13"/>
    </sheetView>
  </sheetViews>
  <sheetFormatPr defaultColWidth="9.140625" defaultRowHeight="15"/>
  <cols>
    <col min="1" max="1" width="2.7109375" style="46" bestFit="1" customWidth="1"/>
    <col min="2" max="2" width="2.7109375" style="47" bestFit="1" customWidth="1"/>
    <col min="3" max="3" width="45.421875" style="47" customWidth="1"/>
    <col min="4" max="7" width="11.8515625" style="1" customWidth="1"/>
    <col min="8" max="8" width="11.8515625" style="1" hidden="1" customWidth="1"/>
    <col min="9" max="16384" width="8.7109375" style="1" customWidth="1"/>
  </cols>
  <sheetData>
    <row r="1" s="47" customFormat="1" ht="12">
      <c r="A1" s="46"/>
    </row>
    <row r="2" ht="15"/>
    <row r="3" ht="15"/>
    <row r="4" s="47" customFormat="1" ht="12">
      <c r="A4" s="46"/>
    </row>
    <row r="5" ht="15"/>
    <row r="6" spans="4:8" ht="5" customHeight="1">
      <c r="D6" s="63"/>
      <c r="E6" s="63"/>
      <c r="F6" s="63"/>
      <c r="G6" s="63"/>
      <c r="H6" s="63"/>
    </row>
    <row r="7" spans="1:15" s="183" customFormat="1" ht="20" customHeight="1">
      <c r="A7" s="48"/>
      <c r="B7" s="49"/>
      <c r="C7" s="182" t="s">
        <v>295</v>
      </c>
      <c r="D7" s="49"/>
      <c r="E7" s="49"/>
      <c r="F7" s="49"/>
      <c r="G7" s="49"/>
      <c r="H7" s="49"/>
      <c r="I7" s="49"/>
      <c r="J7" s="49"/>
      <c r="K7" s="49"/>
      <c r="L7" s="49"/>
      <c r="M7" s="49"/>
      <c r="N7" s="49"/>
      <c r="O7" s="49"/>
    </row>
    <row r="8" spans="1:8" s="185" customFormat="1" ht="5" customHeight="1">
      <c r="A8" s="46"/>
      <c r="B8" s="46"/>
      <c r="C8" s="46"/>
      <c r="D8" s="184"/>
      <c r="E8" s="184"/>
      <c r="F8" s="184"/>
      <c r="G8" s="184"/>
      <c r="H8" s="184"/>
    </row>
    <row r="9" spans="1:7" s="152" customFormat="1" ht="20" customHeight="1">
      <c r="A9" s="186"/>
      <c r="B9" s="187"/>
      <c r="C9" s="188" t="s">
        <v>294</v>
      </c>
      <c r="D9" s="187"/>
      <c r="E9" s="187"/>
      <c r="F9" s="187"/>
      <c r="G9" s="187"/>
    </row>
    <row r="10" spans="1:8" s="50" customFormat="1" ht="14.5" customHeight="1" thickBot="1">
      <c r="A10" s="48"/>
      <c r="B10" s="49"/>
      <c r="C10" s="21"/>
      <c r="D10" s="22"/>
      <c r="E10" s="22"/>
      <c r="F10" s="22"/>
      <c r="G10" s="22"/>
      <c r="H10" s="22"/>
    </row>
    <row r="11" spans="1:8" s="53" customFormat="1" ht="15" customHeight="1" thickBot="1">
      <c r="A11" s="51"/>
      <c r="B11" s="52"/>
      <c r="C11" s="24" t="s">
        <v>151</v>
      </c>
      <c r="D11" s="17">
        <v>2018</v>
      </c>
      <c r="E11" s="85">
        <v>2019</v>
      </c>
      <c r="F11" s="17">
        <v>2020</v>
      </c>
      <c r="G11" s="85">
        <v>2021</v>
      </c>
      <c r="H11" s="177">
        <v>2022</v>
      </c>
    </row>
    <row r="12" spans="1:8" ht="5" customHeight="1">
      <c r="A12" s="47"/>
      <c r="B12" s="51"/>
      <c r="C12" s="54"/>
      <c r="D12" s="26"/>
      <c r="E12" s="26"/>
      <c r="F12" s="27"/>
      <c r="G12" s="27"/>
      <c r="H12" s="27"/>
    </row>
    <row r="13" spans="1:8" s="53" customFormat="1" ht="14.5" customHeight="1">
      <c r="A13" s="56"/>
      <c r="B13" s="57"/>
      <c r="C13" s="60" t="s">
        <v>73</v>
      </c>
      <c r="D13" s="123">
        <f>'Quarterly Results_PROFORMA'!J249</f>
        <v>80.8</v>
      </c>
      <c r="E13" s="123">
        <f>'Quarterly Results_PROFORMA'!Q249</f>
        <v>7.499999999999986</v>
      </c>
      <c r="F13" s="123">
        <f>'Quarterly Results_PROFORMA'!X249</f>
        <v>-39.9</v>
      </c>
      <c r="G13" s="123">
        <f>'Quarterly Results_PROFORMA'!AE249</f>
        <v>43.79999999999999</v>
      </c>
      <c r="H13" s="123">
        <f>'Quarterly Results_PROFORMA'!AL249</f>
        <v>0</v>
      </c>
    </row>
    <row r="14" spans="1:3" ht="5" customHeight="1">
      <c r="A14" s="47"/>
      <c r="B14" s="51"/>
      <c r="C14" s="54"/>
    </row>
    <row r="15" spans="1:8" s="53" customFormat="1" ht="14.5" customHeight="1">
      <c r="A15" s="56"/>
      <c r="B15" s="57"/>
      <c r="C15" s="58" t="s">
        <v>18</v>
      </c>
      <c r="D15" s="59">
        <f>'Quarterly Results_PROFORMA'!J251</f>
        <v>71.5</v>
      </c>
      <c r="E15" s="59">
        <f>'Quarterly Results_PROFORMA'!Q251</f>
        <v>71</v>
      </c>
      <c r="F15" s="59">
        <f>'Quarterly Results_PROFORMA'!X251</f>
        <v>68.2</v>
      </c>
      <c r="G15" s="59">
        <f>'Quarterly Results_PROFORMA'!AE251</f>
        <v>153.9</v>
      </c>
      <c r="H15" s="59">
        <f>'Quarterly Results_PROFORMA'!AL251</f>
        <v>0</v>
      </c>
    </row>
    <row r="16" spans="3:8" ht="15">
      <c r="C16" s="58" t="s">
        <v>187</v>
      </c>
      <c r="D16" s="59">
        <f>'Quarterly Results_PROFORMA'!J252</f>
        <v>30.8</v>
      </c>
      <c r="E16" s="59">
        <f>'Quarterly Results_PROFORMA'!Q252</f>
        <v>11.8</v>
      </c>
      <c r="F16" s="59">
        <f>'Quarterly Results_PROFORMA'!X252</f>
        <v>-34.4</v>
      </c>
      <c r="G16" s="59">
        <f>'Quarterly Results_PROFORMA'!AE252</f>
        <v>-38</v>
      </c>
      <c r="H16" s="59">
        <f>'Quarterly Results_PROFORMA'!AL252</f>
        <v>0</v>
      </c>
    </row>
    <row r="17" spans="3:8" ht="15">
      <c r="C17" s="58" t="s">
        <v>189</v>
      </c>
      <c r="D17" s="59">
        <f>'Quarterly Results_PROFORMA'!J253</f>
        <v>-6.8</v>
      </c>
      <c r="E17" s="59">
        <f>'Quarterly Results_PROFORMA'!Q253</f>
        <v>-3</v>
      </c>
      <c r="F17" s="59">
        <f>'Quarterly Results_PROFORMA'!X253</f>
        <v>-14</v>
      </c>
      <c r="G17" s="59">
        <f>'Quarterly Results_PROFORMA'!AE253</f>
        <v>-19.9</v>
      </c>
      <c r="H17" s="59">
        <f>'Quarterly Results_PROFORMA'!AL253</f>
        <v>0</v>
      </c>
    </row>
    <row r="18" spans="3:8" ht="15">
      <c r="C18" s="58" t="s">
        <v>188</v>
      </c>
      <c r="D18" s="59">
        <f>'Quarterly Results_PROFORMA'!J254</f>
        <v>-0.1</v>
      </c>
      <c r="E18" s="59">
        <f>'Quarterly Results_PROFORMA'!Q254</f>
        <v>-1.4</v>
      </c>
      <c r="F18" s="59">
        <f>'Quarterly Results_PROFORMA'!X254</f>
        <v>-0.9</v>
      </c>
      <c r="G18" s="59">
        <f>'Quarterly Results_PROFORMA'!AE254</f>
        <v>-14.8</v>
      </c>
      <c r="H18" s="59">
        <f>'Quarterly Results_PROFORMA'!AL254</f>
        <v>0</v>
      </c>
    </row>
    <row r="19" spans="3:8" ht="15">
      <c r="C19" s="60" t="s">
        <v>53</v>
      </c>
      <c r="D19" s="123">
        <f>SUM(D15:D18)</f>
        <v>95.4</v>
      </c>
      <c r="E19" s="123">
        <f aca="true" t="shared" si="0" ref="E19:G19">SUM(E15:E18)</f>
        <v>78.39999999999999</v>
      </c>
      <c r="F19" s="123">
        <f t="shared" si="0"/>
        <v>18.900000000000006</v>
      </c>
      <c r="G19" s="123">
        <f t="shared" si="0"/>
        <v>81.2</v>
      </c>
      <c r="H19" s="123">
        <f aca="true" t="shared" si="1" ref="H19">SUM(H15:H18)</f>
        <v>0</v>
      </c>
    </row>
    <row r="20" spans="1:37" s="3" customFormat="1" ht="15">
      <c r="A20" s="7"/>
      <c r="B20" s="5"/>
      <c r="C20" s="58" t="s">
        <v>244</v>
      </c>
      <c r="D20" s="129"/>
      <c r="E20" s="129"/>
      <c r="F20" s="129"/>
      <c r="G20" s="129"/>
      <c r="H20" s="129"/>
      <c r="I20" s="140"/>
      <c r="J20" s="140"/>
      <c r="K20" s="140"/>
      <c r="L20" s="140"/>
      <c r="M20" s="140"/>
      <c r="N20" s="140"/>
      <c r="O20" s="140"/>
      <c r="P20" s="140"/>
      <c r="Q20" s="140"/>
      <c r="R20" s="140"/>
      <c r="S20" s="140"/>
      <c r="T20" s="140"/>
      <c r="U20" s="140"/>
      <c r="V20" s="140"/>
      <c r="W20" s="140"/>
      <c r="X20" s="128">
        <v>-39.1</v>
      </c>
      <c r="Y20" s="140"/>
      <c r="Z20" s="140"/>
      <c r="AA20" s="140"/>
      <c r="AB20" s="140"/>
      <c r="AC20" s="140"/>
      <c r="AD20" s="140"/>
      <c r="AE20" s="128">
        <v>-10.5</v>
      </c>
      <c r="AF20" s="140"/>
      <c r="AG20" s="140"/>
      <c r="AH20" s="140"/>
      <c r="AI20" s="140"/>
      <c r="AJ20" s="140"/>
      <c r="AK20" s="140"/>
    </row>
    <row r="21" spans="1:37" s="3" customFormat="1" ht="15">
      <c r="A21" s="7"/>
      <c r="B21" s="5"/>
      <c r="C21" s="58" t="s">
        <v>245</v>
      </c>
      <c r="D21" s="129"/>
      <c r="E21" s="129"/>
      <c r="F21" s="129"/>
      <c r="G21" s="129"/>
      <c r="H21" s="129"/>
      <c r="I21" s="140"/>
      <c r="J21" s="140"/>
      <c r="K21" s="140"/>
      <c r="L21" s="140"/>
      <c r="M21" s="140"/>
      <c r="N21" s="140"/>
      <c r="O21" s="140"/>
      <c r="P21" s="140"/>
      <c r="Q21" s="140"/>
      <c r="R21" s="140"/>
      <c r="S21" s="140"/>
      <c r="T21" s="140"/>
      <c r="U21" s="140"/>
      <c r="V21" s="140"/>
      <c r="W21" s="140"/>
      <c r="X21" s="128">
        <v>-12.5</v>
      </c>
      <c r="Y21" s="140"/>
      <c r="Z21" s="140"/>
      <c r="AA21" s="140"/>
      <c r="AB21" s="140"/>
      <c r="AC21" s="140"/>
      <c r="AD21" s="140"/>
      <c r="AE21" s="128">
        <v>-41.099999999999994</v>
      </c>
      <c r="AF21" s="140"/>
      <c r="AG21" s="140"/>
      <c r="AH21" s="140"/>
      <c r="AI21" s="140"/>
      <c r="AJ21" s="140"/>
      <c r="AK21" s="140"/>
    </row>
    <row r="22" spans="1:37" s="3" customFormat="1" ht="15">
      <c r="A22" s="7"/>
      <c r="B22" s="5"/>
      <c r="C22" s="58" t="s">
        <v>246</v>
      </c>
      <c r="D22" s="129"/>
      <c r="E22" s="129"/>
      <c r="F22" s="129"/>
      <c r="G22" s="129"/>
      <c r="H22" s="129"/>
      <c r="I22" s="140"/>
      <c r="J22" s="140"/>
      <c r="K22" s="140"/>
      <c r="L22" s="140"/>
      <c r="M22" s="140"/>
      <c r="N22" s="140"/>
      <c r="O22" s="140"/>
      <c r="P22" s="140"/>
      <c r="Q22" s="140"/>
      <c r="R22" s="140"/>
      <c r="S22" s="140"/>
      <c r="T22" s="140"/>
      <c r="U22" s="140"/>
      <c r="V22" s="140"/>
      <c r="W22" s="140"/>
      <c r="X22" s="128">
        <v>-7.362</v>
      </c>
      <c r="Y22" s="140"/>
      <c r="Z22" s="140"/>
      <c r="AA22" s="140"/>
      <c r="AB22" s="140"/>
      <c r="AC22" s="140"/>
      <c r="AD22" s="140"/>
      <c r="AE22" s="128">
        <v>-8.9</v>
      </c>
      <c r="AF22" s="140"/>
      <c r="AG22" s="140"/>
      <c r="AH22" s="140"/>
      <c r="AI22" s="140"/>
      <c r="AJ22" s="140"/>
      <c r="AK22" s="140"/>
    </row>
    <row r="23" spans="3:8" ht="15">
      <c r="C23" s="60" t="s">
        <v>54</v>
      </c>
      <c r="D23" s="123">
        <f>'Quarterly Results_PROFORMA'!J259</f>
        <v>-34.9</v>
      </c>
      <c r="E23" s="123">
        <f>'Quarterly Results_PROFORMA'!Q259</f>
        <v>-35.2</v>
      </c>
      <c r="F23" s="123">
        <f>'Quarterly Results_PROFORMA'!X259</f>
        <v>-64.9</v>
      </c>
      <c r="G23" s="123">
        <f>'Quarterly Results_PROFORMA'!AE259</f>
        <v>-106</v>
      </c>
      <c r="H23" s="123">
        <f>'Quarterly Results_PROFORMA'!AL259</f>
        <v>0</v>
      </c>
    </row>
    <row r="24" spans="3:8" ht="15">
      <c r="C24" s="60" t="s">
        <v>190</v>
      </c>
      <c r="D24" s="61">
        <f>D19+D23</f>
        <v>60.50000000000001</v>
      </c>
      <c r="E24" s="61">
        <f aca="true" t="shared" si="2" ref="E24:G24">E19+E23</f>
        <v>43.19999999999999</v>
      </c>
      <c r="F24" s="61">
        <f t="shared" si="2"/>
        <v>-46</v>
      </c>
      <c r="G24" s="61">
        <f t="shared" si="2"/>
        <v>-24.799999999999997</v>
      </c>
      <c r="H24" s="61">
        <f aca="true" t="shared" si="3" ref="H24">H19+H23</f>
        <v>0</v>
      </c>
    </row>
    <row r="25" spans="3:8" ht="15">
      <c r="C25" s="58" t="s">
        <v>56</v>
      </c>
      <c r="D25" s="59">
        <f>'Quarterly Results_PROFORMA'!J261</f>
        <v>7.8</v>
      </c>
      <c r="E25" s="59">
        <f>'Quarterly Results_PROFORMA'!Q261</f>
        <v>5.8</v>
      </c>
      <c r="F25" s="59">
        <f>'Quarterly Results_PROFORMA'!X261</f>
        <v>4.7</v>
      </c>
      <c r="G25" s="59">
        <f>'Quarterly Results_PROFORMA'!AE261</f>
        <v>3.9</v>
      </c>
      <c r="H25" s="59">
        <f>'Quarterly Results_PROFORMA'!AL261</f>
        <v>0</v>
      </c>
    </row>
    <row r="26" spans="3:8" ht="15">
      <c r="C26" s="58" t="s">
        <v>57</v>
      </c>
      <c r="D26" s="59">
        <f>'Quarterly Results_PROFORMA'!J262</f>
        <v>8.5</v>
      </c>
      <c r="E26" s="59">
        <f>'Quarterly Results_PROFORMA'!Q262</f>
        <v>0</v>
      </c>
      <c r="F26" s="59">
        <f>'Quarterly Results_PROFORMA'!X262</f>
        <v>-78.7</v>
      </c>
      <c r="G26" s="59">
        <f>'Quarterly Results_PROFORMA'!AE262</f>
        <v>-363.6</v>
      </c>
      <c r="H26" s="59">
        <f>'Quarterly Results_PROFORMA'!AL262</f>
        <v>0</v>
      </c>
    </row>
    <row r="27" spans="3:8" ht="15">
      <c r="C27" s="58" t="s">
        <v>126</v>
      </c>
      <c r="D27" s="59">
        <f>'Quarterly Results_PROFORMA'!J263</f>
        <v>0</v>
      </c>
      <c r="E27" s="59">
        <f>'Quarterly Results_PROFORMA'!Q263</f>
        <v>0</v>
      </c>
      <c r="F27" s="59">
        <f>'Quarterly Results_PROFORMA'!X263</f>
        <v>0</v>
      </c>
      <c r="G27" s="59">
        <f>'Quarterly Results_PROFORMA'!AE263</f>
        <v>-9</v>
      </c>
      <c r="H27" s="59">
        <f>'Quarterly Results_PROFORMA'!AL263</f>
        <v>0</v>
      </c>
    </row>
    <row r="28" spans="3:8" ht="15">
      <c r="C28" s="58" t="s">
        <v>58</v>
      </c>
      <c r="D28" s="59">
        <f>'Quarterly Results_PROFORMA'!J264</f>
        <v>5.7</v>
      </c>
      <c r="E28" s="59">
        <f>'Quarterly Results_PROFORMA'!Q264</f>
        <v>0</v>
      </c>
      <c r="F28" s="59">
        <f>'Quarterly Results_PROFORMA'!X264</f>
        <v>32.1</v>
      </c>
      <c r="G28" s="59">
        <f>'Quarterly Results_PROFORMA'!AE264</f>
        <v>0</v>
      </c>
      <c r="H28" s="59">
        <f>'Quarterly Results_PROFORMA'!AL264</f>
        <v>0</v>
      </c>
    </row>
    <row r="29" spans="3:8" ht="15">
      <c r="C29" s="60" t="s">
        <v>59</v>
      </c>
      <c r="D29" s="61">
        <f>SUM(D24:D28)</f>
        <v>82.50000000000001</v>
      </c>
      <c r="E29" s="61">
        <f aca="true" t="shared" si="4" ref="E29:G29">SUM(E24:E28)</f>
        <v>48.999999999999986</v>
      </c>
      <c r="F29" s="61">
        <f t="shared" si="4"/>
        <v>-87.9</v>
      </c>
      <c r="G29" s="61">
        <f t="shared" si="4"/>
        <v>-393.5</v>
      </c>
      <c r="H29" s="61">
        <f aca="true" t="shared" si="5" ref="H29">SUM(H24:H28)</f>
        <v>0</v>
      </c>
    </row>
    <row r="30" spans="3:8" ht="15">
      <c r="C30" s="58" t="s">
        <v>60</v>
      </c>
      <c r="D30" s="59">
        <f>'Quarterly Results_PROFORMA'!J266</f>
        <v>-9.2</v>
      </c>
      <c r="E30" s="59">
        <f>'Quarterly Results_PROFORMA'!Q266</f>
        <v>-10.5</v>
      </c>
      <c r="F30" s="59">
        <f>'Quarterly Results_PROFORMA'!X266</f>
        <v>0</v>
      </c>
      <c r="G30" s="59">
        <f>'Quarterly Results_PROFORMA'!AE266</f>
        <v>0</v>
      </c>
      <c r="H30" s="59">
        <f>'Quarterly Results_PROFORMA'!AL266</f>
        <v>0</v>
      </c>
    </row>
    <row r="31" spans="3:8" ht="15">
      <c r="C31" s="60" t="s">
        <v>55</v>
      </c>
      <c r="D31" s="61">
        <f>SUM(D29:D30)</f>
        <v>73.30000000000001</v>
      </c>
      <c r="E31" s="61">
        <f aca="true" t="shared" si="6" ref="E31:G31">SUM(E29:E30)</f>
        <v>38.499999999999986</v>
      </c>
      <c r="F31" s="61">
        <f t="shared" si="6"/>
        <v>-87.9</v>
      </c>
      <c r="G31" s="61">
        <f t="shared" si="6"/>
        <v>-393.5</v>
      </c>
      <c r="H31" s="61">
        <f aca="true" t="shared" si="7" ref="H31">SUM(H29:H30)</f>
        <v>0</v>
      </c>
    </row>
    <row r="32" spans="3:8" ht="15">
      <c r="C32" s="58" t="s">
        <v>193</v>
      </c>
      <c r="D32" s="59">
        <f>'Quarterly Results_PROFORMA'!J268</f>
        <v>0</v>
      </c>
      <c r="E32" s="59">
        <f>'Quarterly Results_PROFORMA'!Q268</f>
        <v>0</v>
      </c>
      <c r="F32" s="59">
        <f>'Quarterly Results_PROFORMA'!X268</f>
        <v>-3.1</v>
      </c>
      <c r="G32" s="59">
        <f>'Quarterly Results_PROFORMA'!AE268</f>
        <v>-318.2</v>
      </c>
      <c r="H32" s="59">
        <f>'Quarterly Results_PROFORMA'!AL268</f>
        <v>0</v>
      </c>
    </row>
    <row r="33" spans="3:8" ht="15">
      <c r="C33" s="58" t="s">
        <v>191</v>
      </c>
      <c r="D33" s="59">
        <f>'Quarterly Results_PROFORMA'!J269</f>
        <v>0</v>
      </c>
      <c r="E33" s="59">
        <f>'Quarterly Results_PROFORMA'!Q269</f>
        <v>0</v>
      </c>
      <c r="F33" s="59">
        <f>'Quarterly Results_PROFORMA'!X269</f>
        <v>7.4</v>
      </c>
      <c r="G33" s="59">
        <f>'Quarterly Results_PROFORMA'!AE269</f>
        <v>-3.2</v>
      </c>
      <c r="H33" s="59">
        <f>'Quarterly Results_PROFORMA'!AL269</f>
        <v>0</v>
      </c>
    </row>
    <row r="34" spans="3:8" ht="15">
      <c r="C34" s="58" t="s">
        <v>62</v>
      </c>
      <c r="D34" s="59">
        <f>'Quarterly Results_PROFORMA'!J270</f>
        <v>0</v>
      </c>
      <c r="E34" s="59">
        <f>'Quarterly Results_PROFORMA'!Q270</f>
        <v>8.9</v>
      </c>
      <c r="F34" s="59">
        <f>'Quarterly Results_PROFORMA'!X270</f>
        <v>-0.1</v>
      </c>
      <c r="G34" s="59">
        <f>'Quarterly Results_PROFORMA'!AE270</f>
        <v>0</v>
      </c>
      <c r="H34" s="59">
        <f>'Quarterly Results_PROFORMA'!AL270</f>
        <v>0</v>
      </c>
    </row>
    <row r="35" spans="3:8" ht="15">
      <c r="C35" s="60" t="s">
        <v>192</v>
      </c>
      <c r="D35" s="61">
        <f>SUM(D31:D34)</f>
        <v>73.30000000000001</v>
      </c>
      <c r="E35" s="61">
        <f aca="true" t="shared" si="8" ref="E35:G35">SUM(E31:E34)</f>
        <v>47.399999999999984</v>
      </c>
      <c r="F35" s="61">
        <f t="shared" si="8"/>
        <v>-83.69999999999999</v>
      </c>
      <c r="G35" s="61">
        <f t="shared" si="8"/>
        <v>-714.9000000000001</v>
      </c>
      <c r="H35" s="61">
        <f aca="true" t="shared" si="9" ref="H35">SUM(H31:H34)</f>
        <v>0</v>
      </c>
    </row>
    <row r="36" spans="1:3" ht="5" customHeight="1">
      <c r="A36" s="47"/>
      <c r="B36" s="51"/>
      <c r="C36" s="54"/>
    </row>
    <row r="37" spans="3:8" ht="15">
      <c r="C37" s="60" t="s">
        <v>74</v>
      </c>
      <c r="D37" s="123">
        <f>D13-D35</f>
        <v>7.499999999999986</v>
      </c>
      <c r="E37" s="123">
        <f aca="true" t="shared" si="10" ref="E37:G37">E13-E35</f>
        <v>-39.9</v>
      </c>
      <c r="F37" s="123">
        <f t="shared" si="10"/>
        <v>43.79999999999999</v>
      </c>
      <c r="G37" s="123">
        <f t="shared" si="10"/>
        <v>758.7</v>
      </c>
      <c r="H37" s="123">
        <f aca="true" t="shared" si="11" ref="H37">H13-H35</f>
        <v>0</v>
      </c>
    </row>
    <row r="40" spans="1:8" s="185" customFormat="1" ht="5" customHeight="1">
      <c r="A40" s="46"/>
      <c r="B40" s="46"/>
      <c r="C40" s="46"/>
      <c r="D40" s="184"/>
      <c r="E40" s="184"/>
      <c r="F40" s="184"/>
      <c r="G40" s="184"/>
      <c r="H40" s="184"/>
    </row>
    <row r="41" spans="1:7" s="152" customFormat="1" ht="20" customHeight="1">
      <c r="A41" s="186"/>
      <c r="B41" s="187"/>
      <c r="C41" s="188" t="s">
        <v>194</v>
      </c>
      <c r="D41" s="187"/>
      <c r="E41" s="187"/>
      <c r="F41" s="187"/>
      <c r="G41" s="187"/>
    </row>
    <row r="42" spans="3:8" ht="15" customHeight="1" thickBot="1">
      <c r="C42" s="21"/>
      <c r="D42" s="22"/>
      <c r="E42" s="22"/>
      <c r="F42" s="22"/>
      <c r="G42" s="22"/>
      <c r="H42" s="22"/>
    </row>
    <row r="43" spans="3:8" ht="15" thickBot="1">
      <c r="C43" s="24" t="s">
        <v>151</v>
      </c>
      <c r="D43" s="17">
        <v>2018</v>
      </c>
      <c r="E43" s="85">
        <v>2019</v>
      </c>
      <c r="F43" s="17">
        <v>2020</v>
      </c>
      <c r="G43" s="85">
        <v>2021</v>
      </c>
      <c r="H43" s="177">
        <v>2022</v>
      </c>
    </row>
    <row r="44" spans="1:8" ht="5" customHeight="1">
      <c r="A44" s="47"/>
      <c r="B44" s="51"/>
      <c r="C44" s="54"/>
      <c r="D44" s="26"/>
      <c r="E44" s="26"/>
      <c r="F44" s="27"/>
      <c r="G44" s="27"/>
      <c r="H44" s="27"/>
    </row>
    <row r="45" spans="3:8" ht="15">
      <c r="C45" s="58" t="s">
        <v>48</v>
      </c>
      <c r="D45" s="59">
        <f>'Quarterly Results_PROFORMA'!J236</f>
        <v>-116.9</v>
      </c>
      <c r="E45" s="59">
        <f>'Quarterly Results_PROFORMA'!Q236</f>
        <v>-156.4</v>
      </c>
      <c r="F45" s="59">
        <f>'Quarterly Results_PROFORMA'!X236</f>
        <v>-126.1</v>
      </c>
      <c r="G45" s="59">
        <f>'Quarterly Results_PROFORMA'!AE236</f>
        <v>-293.40000000000003</v>
      </c>
      <c r="H45" s="59">
        <f>'Quarterly Results_PROFORMA'!AL236</f>
        <v>0</v>
      </c>
    </row>
    <row r="46" spans="3:8" ht="15">
      <c r="C46" s="58" t="s">
        <v>49</v>
      </c>
      <c r="D46" s="59">
        <f>'Quarterly Results_PROFORMA'!J237</f>
        <v>-45.3</v>
      </c>
      <c r="E46" s="59">
        <f>'Quarterly Results_PROFORMA'!Q237</f>
        <v>-49.3</v>
      </c>
      <c r="F46" s="59">
        <f>'Quarterly Results_PROFORMA'!X237</f>
        <v>0</v>
      </c>
      <c r="G46" s="59">
        <f>'Quarterly Results_PROFORMA'!AE237</f>
        <v>0</v>
      </c>
      <c r="H46" s="59">
        <f>'Quarterly Results_PROFORMA'!AL237</f>
        <v>0</v>
      </c>
    </row>
    <row r="47" spans="3:8" ht="15">
      <c r="C47" s="58" t="s">
        <v>50</v>
      </c>
      <c r="D47" s="59">
        <f>'Quarterly Results_PROFORMA'!J238</f>
        <v>33.7</v>
      </c>
      <c r="E47" s="59">
        <f>'Quarterly Results_PROFORMA'!Q238</f>
        <v>94.3</v>
      </c>
      <c r="F47" s="59">
        <f>'Quarterly Results_PROFORMA'!X238</f>
        <v>101.2</v>
      </c>
      <c r="G47" s="59">
        <f>'Quarterly Results_PROFORMA'!AE238</f>
        <v>201.1</v>
      </c>
      <c r="H47" s="59">
        <f>'Quarterly Results_PROFORMA'!AL238</f>
        <v>0</v>
      </c>
    </row>
    <row r="48" spans="3:8" ht="15">
      <c r="C48" s="60" t="s">
        <v>195</v>
      </c>
      <c r="D48" s="61">
        <f>SUM(D45:D47)</f>
        <v>-128.5</v>
      </c>
      <c r="E48" s="61">
        <f aca="true" t="shared" si="12" ref="E48:G48">SUM(E45:E47)</f>
        <v>-111.39999999999999</v>
      </c>
      <c r="F48" s="61">
        <f t="shared" si="12"/>
        <v>-24.89999999999999</v>
      </c>
      <c r="G48" s="61">
        <f t="shared" si="12"/>
        <v>-92.30000000000004</v>
      </c>
      <c r="H48" s="61">
        <f aca="true" t="shared" si="13" ref="H48">SUM(H45:H47)</f>
        <v>0</v>
      </c>
    </row>
    <row r="49" spans="3:8" ht="15">
      <c r="C49" s="58" t="s">
        <v>51</v>
      </c>
      <c r="D49" s="59">
        <f>'Quarterly Results_PROFORMA'!J240</f>
        <v>136</v>
      </c>
      <c r="E49" s="59">
        <f>'Quarterly Results_PROFORMA'!Q240</f>
        <v>71.5</v>
      </c>
      <c r="F49" s="59">
        <f>'Quarterly Results_PROFORMA'!X240</f>
        <v>68.7</v>
      </c>
      <c r="G49" s="59">
        <f>'Quarterly Results_PROFORMA'!AE240</f>
        <v>847.9</v>
      </c>
      <c r="H49" s="59">
        <f>'Quarterly Results_PROFORMA'!AL240</f>
        <v>0</v>
      </c>
    </row>
    <row r="50" spans="3:8" ht="15">
      <c r="C50" s="60" t="s">
        <v>196</v>
      </c>
      <c r="D50" s="61">
        <f>D48+D49</f>
        <v>7.5</v>
      </c>
      <c r="E50" s="61">
        <f aca="true" t="shared" si="14" ref="E50:G50">E48+E49</f>
        <v>-39.89999999999999</v>
      </c>
      <c r="F50" s="61">
        <f t="shared" si="14"/>
        <v>43.80000000000001</v>
      </c>
      <c r="G50" s="61">
        <f t="shared" si="14"/>
        <v>755.5999999999999</v>
      </c>
      <c r="H50" s="61">
        <f aca="true" t="shared" si="15" ref="H50">H48+H49</f>
        <v>0</v>
      </c>
    </row>
    <row r="51" spans="3:8" ht="15">
      <c r="C51" s="58" t="s">
        <v>197</v>
      </c>
      <c r="D51" s="59">
        <f>'Quarterly Results_PROFORMA'!J242</f>
        <v>15</v>
      </c>
      <c r="E51" s="59">
        <f>'Quarterly Results_PROFORMA'!Q242</f>
        <v>-67.5</v>
      </c>
      <c r="F51" s="59">
        <f>'Quarterly Results_PROFORMA'!X242</f>
        <v>38</v>
      </c>
      <c r="G51" s="59">
        <f>'Quarterly Results_PROFORMA'!AE242</f>
        <v>-58.4</v>
      </c>
      <c r="H51" s="59">
        <f>'Quarterly Results_PROFORMA'!AL242</f>
        <v>0</v>
      </c>
    </row>
    <row r="52" spans="3:8" ht="15">
      <c r="C52" s="60" t="s">
        <v>52</v>
      </c>
      <c r="D52" s="61">
        <f>D50+D51</f>
        <v>22.5</v>
      </c>
      <c r="E52" s="61">
        <f aca="true" t="shared" si="16" ref="E52:G52">E50+E51</f>
        <v>-107.39999999999999</v>
      </c>
      <c r="F52" s="61">
        <f t="shared" si="16"/>
        <v>81.80000000000001</v>
      </c>
      <c r="G52" s="61">
        <f t="shared" si="16"/>
        <v>697.1999999999999</v>
      </c>
      <c r="H52" s="61">
        <f aca="true" t="shared" si="17" ref="H52">H50+H51</f>
        <v>0</v>
      </c>
    </row>
  </sheetData>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1"/>
  <sheetViews>
    <sheetView showGridLines="0" workbookViewId="0" topLeftCell="A1">
      <selection activeCell="L22" sqref="L22"/>
    </sheetView>
  </sheetViews>
  <sheetFormatPr defaultColWidth="9.140625" defaultRowHeight="15"/>
  <cols>
    <col min="1" max="16384" width="8.7109375" style="9" customWidth="1"/>
  </cols>
  <sheetData/>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93"/>
  <sheetViews>
    <sheetView showGridLines="0" zoomScale="130" zoomScaleNormal="130" workbookViewId="0" topLeftCell="A1"/>
  </sheetViews>
  <sheetFormatPr defaultColWidth="9.140625" defaultRowHeight="15"/>
  <cols>
    <col min="1" max="1" width="2.7109375" style="46" bestFit="1" customWidth="1"/>
    <col min="2" max="2" width="2.7109375" style="47" bestFit="1" customWidth="1"/>
    <col min="3" max="3" width="42.8515625" style="47" bestFit="1" customWidth="1"/>
    <col min="4" max="4" width="11.8515625" style="63" customWidth="1"/>
    <col min="5" max="7" width="11.8515625" style="1" customWidth="1"/>
    <col min="8" max="8" width="11.8515625" style="1" hidden="1" customWidth="1"/>
    <col min="9" max="16384" width="8.7109375" style="1" customWidth="1"/>
  </cols>
  <sheetData>
    <row r="1" spans="1:4" s="47" customFormat="1" ht="12">
      <c r="A1" s="46"/>
      <c r="D1" s="63"/>
    </row>
    <row r="2" ht="15"/>
    <row r="3" ht="15"/>
    <row r="4" spans="1:4" s="47" customFormat="1" ht="12">
      <c r="A4" s="46"/>
      <c r="D4" s="63"/>
    </row>
    <row r="5" ht="15"/>
    <row r="6" spans="5:8" ht="5" customHeight="1">
      <c r="E6" s="63"/>
      <c r="F6" s="63"/>
      <c r="G6" s="63"/>
      <c r="H6" s="63"/>
    </row>
    <row r="7" spans="1:15" s="183" customFormat="1" ht="20" customHeight="1">
      <c r="A7" s="48"/>
      <c r="B7" s="49"/>
      <c r="C7" s="182" t="s">
        <v>268</v>
      </c>
      <c r="D7" s="49"/>
      <c r="E7" s="49"/>
      <c r="F7" s="49"/>
      <c r="G7" s="49"/>
      <c r="H7" s="49"/>
      <c r="I7" s="49"/>
      <c r="J7" s="49"/>
      <c r="K7" s="49"/>
      <c r="L7" s="49"/>
      <c r="M7" s="49"/>
      <c r="N7" s="49"/>
      <c r="O7" s="49"/>
    </row>
    <row r="8" spans="3:4" ht="5" customHeight="1">
      <c r="C8" s="46"/>
      <c r="D8" s="184"/>
    </row>
    <row r="9" spans="1:8" s="50" customFormat="1" ht="20" customHeight="1" thickBot="1">
      <c r="A9" s="48"/>
      <c r="B9" s="49"/>
      <c r="C9" s="190" t="s">
        <v>216</v>
      </c>
      <c r="D9" s="189"/>
      <c r="E9" s="189"/>
      <c r="F9" s="189"/>
      <c r="G9" s="189"/>
      <c r="H9" s="189"/>
    </row>
    <row r="10" spans="1:8" s="53" customFormat="1" ht="15" customHeight="1" thickBot="1">
      <c r="A10" s="51"/>
      <c r="B10" s="52"/>
      <c r="C10" s="24" t="s">
        <v>151</v>
      </c>
      <c r="D10" s="17">
        <v>2018</v>
      </c>
      <c r="E10" s="180">
        <v>2019</v>
      </c>
      <c r="F10" s="17">
        <v>2020</v>
      </c>
      <c r="G10" s="180">
        <v>2021</v>
      </c>
      <c r="H10" s="180">
        <v>2022</v>
      </c>
    </row>
    <row r="11" spans="1:8" ht="5" customHeight="1">
      <c r="A11" s="47"/>
      <c r="B11" s="51"/>
      <c r="C11" s="54"/>
      <c r="D11" s="191"/>
      <c r="E11" s="191"/>
      <c r="F11" s="192"/>
      <c r="G11" s="192"/>
      <c r="H11" s="192"/>
    </row>
    <row r="12" spans="1:8" s="53" customFormat="1" ht="14.5" customHeight="1">
      <c r="A12" s="56"/>
      <c r="B12" s="57"/>
      <c r="C12" s="58" t="s">
        <v>12</v>
      </c>
      <c r="D12" s="126">
        <v>75.8</v>
      </c>
      <c r="E12" s="126">
        <v>76.5</v>
      </c>
      <c r="F12" s="126">
        <v>78</v>
      </c>
      <c r="G12" s="126">
        <v>74.6</v>
      </c>
      <c r="H12" s="126"/>
    </row>
    <row r="13" spans="1:8" s="53" customFormat="1" ht="14.5" customHeight="1">
      <c r="A13" s="56"/>
      <c r="B13" s="57"/>
      <c r="C13" s="58" t="s">
        <v>13</v>
      </c>
      <c r="D13" s="126">
        <v>4.1000000000000005</v>
      </c>
      <c r="E13" s="126">
        <v>3.7</v>
      </c>
      <c r="F13" s="126">
        <v>5.5</v>
      </c>
      <c r="G13" s="126">
        <v>4.4</v>
      </c>
      <c r="H13" s="126"/>
    </row>
    <row r="14" spans="1:8" s="53" customFormat="1" ht="14.5" customHeight="1">
      <c r="A14" s="56"/>
      <c r="B14" s="57"/>
      <c r="C14" s="60" t="s">
        <v>14</v>
      </c>
      <c r="D14" s="61">
        <f>SUM(D12:D13)</f>
        <v>79.89999999999999</v>
      </c>
      <c r="E14" s="61">
        <f aca="true" t="shared" si="0" ref="E14:G14">SUM(E12:E13)</f>
        <v>80.2</v>
      </c>
      <c r="F14" s="61">
        <f t="shared" si="0"/>
        <v>83.5</v>
      </c>
      <c r="G14" s="61">
        <f t="shared" si="0"/>
        <v>79</v>
      </c>
      <c r="H14" s="61">
        <f aca="true" t="shared" si="1" ref="H14">SUM(H12:H13)</f>
        <v>0</v>
      </c>
    </row>
    <row r="15" spans="1:8" s="53" customFormat="1" ht="14.5" customHeight="1">
      <c r="A15" s="56"/>
      <c r="B15" s="57"/>
      <c r="C15" s="58" t="s">
        <v>15</v>
      </c>
      <c r="D15" s="126">
        <v>-14.700000000000001</v>
      </c>
      <c r="E15" s="126">
        <v>-14.200000000000001</v>
      </c>
      <c r="F15" s="126">
        <v>-14.299999999999999</v>
      </c>
      <c r="G15" s="126">
        <v>-16</v>
      </c>
      <c r="H15" s="126"/>
    </row>
    <row r="16" spans="1:8" s="53" customFormat="1" ht="14.5" customHeight="1">
      <c r="A16" s="56"/>
      <c r="B16" s="57"/>
      <c r="C16" s="58" t="s">
        <v>16</v>
      </c>
      <c r="D16" s="126">
        <v>-15.5</v>
      </c>
      <c r="E16" s="126">
        <v>-14.8</v>
      </c>
      <c r="F16" s="126">
        <v>-14.6</v>
      </c>
      <c r="G16" s="126">
        <v>-15.1</v>
      </c>
      <c r="H16" s="126"/>
    </row>
    <row r="17" spans="1:8" s="53" customFormat="1" ht="14.5" customHeight="1">
      <c r="A17" s="56"/>
      <c r="B17" s="57"/>
      <c r="C17" s="60" t="s">
        <v>154</v>
      </c>
      <c r="D17" s="61">
        <f>SUM(D14:D16)</f>
        <v>49.69999999999999</v>
      </c>
      <c r="E17" s="61">
        <f aca="true" t="shared" si="2" ref="E17:G17">SUM(E14:E16)</f>
        <v>51.2</v>
      </c>
      <c r="F17" s="61">
        <f t="shared" si="2"/>
        <v>54.6</v>
      </c>
      <c r="G17" s="61">
        <f t="shared" si="2"/>
        <v>47.9</v>
      </c>
      <c r="H17" s="61">
        <f aca="true" t="shared" si="3" ref="H17">SUM(H14:H16)</f>
        <v>0</v>
      </c>
    </row>
    <row r="18" spans="1:8" s="53" customFormat="1" ht="14.5" customHeight="1">
      <c r="A18" s="56"/>
      <c r="B18" s="57"/>
      <c r="C18" s="58" t="s">
        <v>17</v>
      </c>
      <c r="D18" s="126">
        <v>0.8</v>
      </c>
      <c r="E18" s="126">
        <v>0</v>
      </c>
      <c r="F18" s="126">
        <v>0</v>
      </c>
      <c r="G18" s="126">
        <v>0</v>
      </c>
      <c r="H18" s="126"/>
    </row>
    <row r="19" spans="1:8" s="53" customFormat="1" ht="14.5" customHeight="1">
      <c r="A19" s="56"/>
      <c r="B19" s="57"/>
      <c r="C19" s="60" t="s">
        <v>18</v>
      </c>
      <c r="D19" s="61">
        <f>SUM(D17:D18)</f>
        <v>50.499999999999986</v>
      </c>
      <c r="E19" s="61">
        <f aca="true" t="shared" si="4" ref="E19:G19">SUM(E17:E18)</f>
        <v>51.2</v>
      </c>
      <c r="F19" s="61">
        <f t="shared" si="4"/>
        <v>54.6</v>
      </c>
      <c r="G19" s="61">
        <f t="shared" si="4"/>
        <v>47.9</v>
      </c>
      <c r="H19" s="61">
        <f aca="true" t="shared" si="5" ref="H19">SUM(H17:H18)</f>
        <v>0</v>
      </c>
    </row>
    <row r="20" spans="1:8" s="53" customFormat="1" ht="14.5" customHeight="1">
      <c r="A20" s="56"/>
      <c r="B20" s="57"/>
      <c r="C20" s="58" t="s">
        <v>153</v>
      </c>
      <c r="D20" s="126">
        <v>-26.3</v>
      </c>
      <c r="E20" s="126">
        <v>-26.2</v>
      </c>
      <c r="F20" s="126">
        <v>-26.1</v>
      </c>
      <c r="G20" s="126">
        <v>-29.1</v>
      </c>
      <c r="H20" s="126"/>
    </row>
    <row r="21" spans="1:8" s="53" customFormat="1" ht="14.5" customHeight="1">
      <c r="A21" s="56"/>
      <c r="B21" s="57"/>
      <c r="C21" s="60" t="s">
        <v>3</v>
      </c>
      <c r="D21" s="61">
        <f>SUM(D19:D20)</f>
        <v>24.199999999999985</v>
      </c>
      <c r="E21" s="61">
        <f aca="true" t="shared" si="6" ref="E21:G21">SUM(E19:E20)</f>
        <v>25.000000000000004</v>
      </c>
      <c r="F21" s="61">
        <f t="shared" si="6"/>
        <v>28.5</v>
      </c>
      <c r="G21" s="61">
        <f t="shared" si="6"/>
        <v>18.799999999999997</v>
      </c>
      <c r="H21" s="61">
        <f aca="true" t="shared" si="7" ref="H21">SUM(H19:H20)</f>
        <v>0</v>
      </c>
    </row>
    <row r="22" spans="1:8" s="53" customFormat="1" ht="14.5" customHeight="1">
      <c r="A22" s="56"/>
      <c r="B22" s="57"/>
      <c r="C22" s="58" t="s">
        <v>19</v>
      </c>
      <c r="D22" s="126">
        <v>-0.29999999999999993</v>
      </c>
      <c r="E22" s="126">
        <v>-1.5</v>
      </c>
      <c r="F22" s="126">
        <v>-0.5999999999999999</v>
      </c>
      <c r="G22" s="126">
        <v>-16.4</v>
      </c>
      <c r="H22" s="126"/>
    </row>
    <row r="23" spans="1:8" s="53" customFormat="1" ht="14.5" customHeight="1">
      <c r="A23" s="56"/>
      <c r="B23" s="57"/>
      <c r="C23" s="58" t="s">
        <v>130</v>
      </c>
      <c r="D23" s="126">
        <v>8.2</v>
      </c>
      <c r="E23" s="126">
        <v>6.6</v>
      </c>
      <c r="F23" s="126">
        <v>4.7</v>
      </c>
      <c r="G23" s="126">
        <v>3.8</v>
      </c>
      <c r="H23" s="126"/>
    </row>
    <row r="24" spans="1:8" s="53" customFormat="1" ht="14.5" customHeight="1">
      <c r="A24" s="56"/>
      <c r="B24" s="57"/>
      <c r="C24" s="58" t="s">
        <v>88</v>
      </c>
      <c r="D24" s="126">
        <v>-1.2</v>
      </c>
      <c r="E24" s="126">
        <v>-0.4</v>
      </c>
      <c r="F24" s="126">
        <v>-2.3</v>
      </c>
      <c r="G24" s="126">
        <v>0</v>
      </c>
      <c r="H24" s="126"/>
    </row>
    <row r="25" spans="1:8" s="53" customFormat="1" ht="14.5" customHeight="1">
      <c r="A25" s="56"/>
      <c r="B25" s="57"/>
      <c r="C25" s="209" t="s">
        <v>32</v>
      </c>
      <c r="D25" s="210">
        <f>SUM(D21:D24)</f>
        <v>30.89999999999998</v>
      </c>
      <c r="E25" s="210">
        <f aca="true" t="shared" si="8" ref="E25:G25">SUM(E21:E24)</f>
        <v>29.700000000000003</v>
      </c>
      <c r="F25" s="210">
        <f t="shared" si="8"/>
        <v>30.3</v>
      </c>
      <c r="G25" s="210">
        <f t="shared" si="8"/>
        <v>6.199999999999998</v>
      </c>
      <c r="H25" s="210">
        <f aca="true" t="shared" si="9" ref="H25">SUM(H21:H24)</f>
        <v>0</v>
      </c>
    </row>
    <row r="26" spans="1:8" s="53" customFormat="1" ht="14.5" customHeight="1">
      <c r="A26" s="56"/>
      <c r="B26" s="57"/>
      <c r="C26" s="58" t="s">
        <v>21</v>
      </c>
      <c r="D26" s="126">
        <v>-6.6</v>
      </c>
      <c r="E26" s="126">
        <v>-5.8</v>
      </c>
      <c r="F26" s="126">
        <v>-6.5</v>
      </c>
      <c r="G26" s="126">
        <v>-0.8</v>
      </c>
      <c r="H26" s="126"/>
    </row>
    <row r="27" spans="1:8" s="53" customFormat="1" ht="14.5" customHeight="1">
      <c r="A27" s="56"/>
      <c r="B27" s="57"/>
      <c r="C27" s="60" t="s">
        <v>23</v>
      </c>
      <c r="D27" s="61">
        <f>SUM(D25:D26)</f>
        <v>24.299999999999983</v>
      </c>
      <c r="E27" s="61">
        <f aca="true" t="shared" si="10" ref="E27:G27">SUM(E25:E26)</f>
        <v>23.900000000000002</v>
      </c>
      <c r="F27" s="61">
        <f t="shared" si="10"/>
        <v>23.8</v>
      </c>
      <c r="G27" s="61">
        <f t="shared" si="10"/>
        <v>5.399999999999999</v>
      </c>
      <c r="H27" s="61">
        <f aca="true" t="shared" si="11" ref="H27">SUM(H25:H26)</f>
        <v>0</v>
      </c>
    </row>
    <row r="30" spans="1:8" s="50" customFormat="1" ht="20" customHeight="1" thickBot="1">
      <c r="A30" s="48"/>
      <c r="B30" s="49"/>
      <c r="C30" s="190" t="s">
        <v>277</v>
      </c>
      <c r="D30" s="189"/>
      <c r="E30" s="189"/>
      <c r="F30" s="189"/>
      <c r="G30" s="189"/>
      <c r="H30" s="189"/>
    </row>
    <row r="31" spans="1:8" s="53" customFormat="1" ht="15" customHeight="1" thickBot="1">
      <c r="A31" s="51"/>
      <c r="B31" s="52"/>
      <c r="C31" s="24" t="s">
        <v>151</v>
      </c>
      <c r="D31" s="17">
        <v>2018</v>
      </c>
      <c r="E31" s="180">
        <v>2019</v>
      </c>
      <c r="F31" s="17">
        <v>2020</v>
      </c>
      <c r="G31" s="180">
        <v>2021</v>
      </c>
      <c r="H31" s="180">
        <v>2022</v>
      </c>
    </row>
    <row r="32" spans="1:4" ht="5" customHeight="1">
      <c r="A32" s="47"/>
      <c r="B32" s="51"/>
      <c r="C32" s="54"/>
      <c r="D32" s="192"/>
    </row>
    <row r="33" spans="1:8" s="53" customFormat="1" ht="14.5" customHeight="1">
      <c r="A33" s="56"/>
      <c r="B33" s="57"/>
      <c r="C33" s="58" t="s">
        <v>89</v>
      </c>
      <c r="D33" s="126">
        <v>39.2</v>
      </c>
      <c r="E33" s="126">
        <v>43</v>
      </c>
      <c r="F33" s="126">
        <v>62.1</v>
      </c>
      <c r="G33" s="126">
        <v>40.8</v>
      </c>
      <c r="H33" s="126"/>
    </row>
    <row r="34" spans="1:8" s="53" customFormat="1" ht="14.5" customHeight="1">
      <c r="A34" s="56"/>
      <c r="B34" s="57"/>
      <c r="C34" s="58" t="s">
        <v>90</v>
      </c>
      <c r="D34" s="126">
        <v>-10.9</v>
      </c>
      <c r="E34" s="126">
        <v>-37.9</v>
      </c>
      <c r="F34" s="126">
        <v>-97.6</v>
      </c>
      <c r="G34" s="126">
        <v>-53.6</v>
      </c>
      <c r="H34" s="126"/>
    </row>
    <row r="35" spans="1:8" s="53" customFormat="1" ht="14.5" customHeight="1">
      <c r="A35" s="56"/>
      <c r="B35" s="57"/>
      <c r="C35" s="60" t="s">
        <v>39</v>
      </c>
      <c r="D35" s="61">
        <f>SUM(D33:D34)</f>
        <v>28.300000000000004</v>
      </c>
      <c r="E35" s="61">
        <f aca="true" t="shared" si="12" ref="E35:G35">SUM(E33:E34)</f>
        <v>5.100000000000001</v>
      </c>
      <c r="F35" s="61">
        <f t="shared" si="12"/>
        <v>-35.49999999999999</v>
      </c>
      <c r="G35" s="61">
        <f t="shared" si="12"/>
        <v>-12.800000000000004</v>
      </c>
      <c r="H35" s="61">
        <f aca="true" t="shared" si="13" ref="H35">SUM(H33:H34)</f>
        <v>0</v>
      </c>
    </row>
    <row r="36" spans="1:8" s="53" customFormat="1" ht="14.5" customHeight="1">
      <c r="A36" s="56"/>
      <c r="B36" s="57"/>
      <c r="C36" s="209" t="s">
        <v>40</v>
      </c>
      <c r="D36" s="301">
        <v>353.9</v>
      </c>
      <c r="E36" s="301">
        <v>344.9</v>
      </c>
      <c r="F36" s="301">
        <v>388.2</v>
      </c>
      <c r="G36" s="301">
        <v>389</v>
      </c>
      <c r="H36" s="301"/>
    </row>
    <row r="37" spans="1:8" s="53" customFormat="1" ht="14.5" customHeight="1">
      <c r="A37" s="56"/>
      <c r="B37" s="57"/>
      <c r="C37" s="76" t="s">
        <v>103</v>
      </c>
      <c r="D37" s="208">
        <f>D64</f>
        <v>346.848207</v>
      </c>
      <c r="E37" s="208">
        <f aca="true" t="shared" si="14" ref="E37:G37">E64</f>
        <v>310.3335599999999</v>
      </c>
      <c r="F37" s="208">
        <f t="shared" si="14"/>
        <v>334.65620999999993</v>
      </c>
      <c r="G37" s="208">
        <f t="shared" si="14"/>
        <v>331.49999999999994</v>
      </c>
      <c r="H37" s="208">
        <f aca="true" t="shared" si="15" ref="H37">H64</f>
        <v>0</v>
      </c>
    </row>
    <row r="38" spans="1:8" s="53" customFormat="1" ht="14.5" customHeight="1">
      <c r="A38" s="56"/>
      <c r="B38" s="57"/>
      <c r="C38" s="209" t="s">
        <v>41</v>
      </c>
      <c r="D38" s="301">
        <v>99.5</v>
      </c>
      <c r="E38" s="301">
        <v>97</v>
      </c>
      <c r="F38" s="301">
        <v>181.4</v>
      </c>
      <c r="G38" s="301">
        <v>710.6</v>
      </c>
      <c r="H38" s="301"/>
    </row>
    <row r="39" spans="3:8" ht="15">
      <c r="C39" s="58" t="s">
        <v>42</v>
      </c>
      <c r="D39" s="126">
        <v>20.1</v>
      </c>
      <c r="E39" s="126">
        <v>7.2</v>
      </c>
      <c r="F39" s="126">
        <v>7.8</v>
      </c>
      <c r="G39" s="126">
        <v>10.3</v>
      </c>
      <c r="H39" s="126"/>
    </row>
    <row r="40" spans="3:8" ht="15">
      <c r="C40" s="58" t="s">
        <v>43</v>
      </c>
      <c r="D40" s="126">
        <v>-33.4</v>
      </c>
      <c r="E40" s="126">
        <v>-11.9</v>
      </c>
      <c r="F40" s="126">
        <v>-10</v>
      </c>
      <c r="G40" s="126">
        <v>-7.8</v>
      </c>
      <c r="H40" s="126"/>
    </row>
    <row r="41" spans="3:8" ht="15">
      <c r="C41" s="60" t="s">
        <v>182</v>
      </c>
      <c r="D41" s="61">
        <f>SUM(D38:D40,D35:D36)</f>
        <v>468.4</v>
      </c>
      <c r="E41" s="61">
        <f aca="true" t="shared" si="16" ref="E41:G41">SUM(E38:E40,E35:E36)</f>
        <v>442.29999999999995</v>
      </c>
      <c r="F41" s="61">
        <f t="shared" si="16"/>
        <v>531.9</v>
      </c>
      <c r="G41" s="61">
        <f t="shared" si="16"/>
        <v>1089.3000000000002</v>
      </c>
      <c r="H41" s="61">
        <f aca="true" t="shared" si="17" ref="H41">SUM(H38:H40,H35:H36)</f>
        <v>0</v>
      </c>
    </row>
    <row r="42" spans="4:8" ht="5" customHeight="1">
      <c r="D42" s="284"/>
      <c r="E42" s="284"/>
      <c r="F42" s="284"/>
      <c r="G42" s="284"/>
      <c r="H42" s="284"/>
    </row>
    <row r="43" spans="3:8" ht="15">
      <c r="C43" s="58" t="s">
        <v>46</v>
      </c>
      <c r="D43" s="126">
        <v>361.6</v>
      </c>
      <c r="E43" s="126">
        <v>375.7</v>
      </c>
      <c r="F43" s="126">
        <v>399.6</v>
      </c>
      <c r="G43" s="126">
        <v>405</v>
      </c>
      <c r="H43" s="126"/>
    </row>
    <row r="44" spans="3:8" ht="15">
      <c r="C44" s="58" t="s">
        <v>47</v>
      </c>
      <c r="D44" s="126">
        <v>106.8</v>
      </c>
      <c r="E44" s="126">
        <v>66.6</v>
      </c>
      <c r="F44" s="126">
        <v>132.3</v>
      </c>
      <c r="G44" s="126">
        <v>684.3</v>
      </c>
      <c r="H44" s="126"/>
    </row>
    <row r="45" spans="3:8" ht="15">
      <c r="C45" s="60" t="s">
        <v>184</v>
      </c>
      <c r="D45" s="61">
        <f>SUM(D43:D44)</f>
        <v>468.40000000000003</v>
      </c>
      <c r="E45" s="61">
        <f aca="true" t="shared" si="18" ref="E45:G45">SUM(E43:E44)</f>
        <v>442.29999999999995</v>
      </c>
      <c r="F45" s="61">
        <f t="shared" si="18"/>
        <v>531.9000000000001</v>
      </c>
      <c r="G45" s="61">
        <f t="shared" si="18"/>
        <v>1089.3</v>
      </c>
      <c r="H45" s="61">
        <f aca="true" t="shared" si="19" ref="H45">SUM(H43:H44)</f>
        <v>0</v>
      </c>
    </row>
    <row r="47" ht="15">
      <c r="C47" s="45"/>
    </row>
    <row r="48" spans="3:8" ht="20" customHeight="1" thickBot="1">
      <c r="C48" s="190" t="s">
        <v>218</v>
      </c>
      <c r="D48" s="189"/>
      <c r="E48" s="189"/>
      <c r="F48" s="189"/>
      <c r="G48" s="189"/>
      <c r="H48" s="189"/>
    </row>
    <row r="49" spans="3:8" ht="15" thickBot="1">
      <c r="C49" s="24" t="s">
        <v>151</v>
      </c>
      <c r="D49" s="17">
        <v>2018</v>
      </c>
      <c r="E49" s="180">
        <v>2019</v>
      </c>
      <c r="F49" s="17">
        <v>2020</v>
      </c>
      <c r="G49" s="180">
        <v>2021</v>
      </c>
      <c r="H49" s="180">
        <v>2022</v>
      </c>
    </row>
    <row r="50" spans="1:4" ht="5" customHeight="1">
      <c r="A50" s="47"/>
      <c r="B50" s="51"/>
      <c r="C50" s="54"/>
      <c r="D50" s="192"/>
    </row>
    <row r="51" spans="3:8" ht="15">
      <c r="C51" s="60" t="s">
        <v>105</v>
      </c>
      <c r="D51" s="61">
        <f>SUM(D52:D58)</f>
        <v>327.123477</v>
      </c>
      <c r="E51" s="61">
        <f aca="true" t="shared" si="20" ref="E51:G51">SUM(E52:E58)</f>
        <v>291.83422299999995</v>
      </c>
      <c r="F51" s="61">
        <f t="shared" si="20"/>
        <v>313.06564999999995</v>
      </c>
      <c r="G51" s="61">
        <f t="shared" si="20"/>
        <v>306.59999999999997</v>
      </c>
      <c r="H51" s="61">
        <f aca="true" t="shared" si="21" ref="H51">SUM(H52:H58)</f>
        <v>0</v>
      </c>
    </row>
    <row r="52" spans="3:8" ht="15">
      <c r="C52" s="58" t="s">
        <v>91</v>
      </c>
      <c r="D52" s="126">
        <v>23.938561</v>
      </c>
      <c r="E52" s="126">
        <v>17.702249</v>
      </c>
      <c r="F52" s="126">
        <v>12.865</v>
      </c>
      <c r="G52" s="126">
        <v>10</v>
      </c>
      <c r="H52" s="126"/>
    </row>
    <row r="53" spans="3:8" ht="15">
      <c r="C53" s="58" t="s">
        <v>92</v>
      </c>
      <c r="D53" s="126">
        <v>8.197675</v>
      </c>
      <c r="E53" s="126">
        <v>7.604005</v>
      </c>
      <c r="F53" s="126">
        <v>7.01033</v>
      </c>
      <c r="G53" s="126">
        <v>6.4</v>
      </c>
      <c r="H53" s="126"/>
    </row>
    <row r="54" spans="3:8" ht="15">
      <c r="C54" s="58" t="s">
        <v>100</v>
      </c>
      <c r="D54" s="126">
        <v>82.706849</v>
      </c>
      <c r="E54" s="126">
        <v>78.238166</v>
      </c>
      <c r="F54" s="126">
        <v>73.76948</v>
      </c>
      <c r="G54" s="126">
        <v>69.3</v>
      </c>
      <c r="H54" s="126"/>
    </row>
    <row r="55" spans="3:8" ht="15">
      <c r="C55" s="58" t="s">
        <v>101</v>
      </c>
      <c r="D55" s="126">
        <v>100.835441</v>
      </c>
      <c r="E55" s="126">
        <v>95.764752</v>
      </c>
      <c r="F55" s="126">
        <v>90.69406</v>
      </c>
      <c r="G55" s="126">
        <v>85.6</v>
      </c>
      <c r="H55" s="126"/>
    </row>
    <row r="56" spans="3:8" ht="15">
      <c r="C56" s="58" t="s">
        <v>93</v>
      </c>
      <c r="D56" s="126">
        <v>31.309869</v>
      </c>
      <c r="E56" s="126">
        <v>29.409294</v>
      </c>
      <c r="F56" s="126">
        <v>27.50872</v>
      </c>
      <c r="G56" s="126">
        <v>27.6</v>
      </c>
      <c r="H56" s="126"/>
    </row>
    <row r="57" spans="3:8" ht="15">
      <c r="C57" s="58" t="s">
        <v>102</v>
      </c>
      <c r="D57" s="126">
        <v>80.135082</v>
      </c>
      <c r="E57" s="126">
        <v>63.115757</v>
      </c>
      <c r="F57" s="126">
        <v>59.10406</v>
      </c>
      <c r="G57" s="126">
        <v>57.9</v>
      </c>
      <c r="H57" s="126"/>
    </row>
    <row r="58" spans="3:8" ht="15">
      <c r="C58" s="58" t="s">
        <v>94</v>
      </c>
      <c r="D58" s="126">
        <v>0</v>
      </c>
      <c r="E58" s="126">
        <v>0</v>
      </c>
      <c r="F58" s="126">
        <v>42.114</v>
      </c>
      <c r="G58" s="126">
        <v>49.8</v>
      </c>
      <c r="H58" s="126"/>
    </row>
    <row r="59" spans="3:8" ht="15">
      <c r="C59" s="60" t="s">
        <v>99</v>
      </c>
      <c r="D59" s="61">
        <f>SUM(D60:D63)</f>
        <v>19.72473</v>
      </c>
      <c r="E59" s="61">
        <f aca="true" t="shared" si="22" ref="E59:G59">SUM(E60:E63)</f>
        <v>18.499336999999997</v>
      </c>
      <c r="F59" s="61">
        <f t="shared" si="22"/>
        <v>21.59056</v>
      </c>
      <c r="G59" s="61">
        <f t="shared" si="22"/>
        <v>24.9</v>
      </c>
      <c r="H59" s="61">
        <f aca="true" t="shared" si="23" ref="H59">SUM(H60:H63)</f>
        <v>0</v>
      </c>
    </row>
    <row r="60" spans="3:8" ht="15">
      <c r="C60" s="58" t="s">
        <v>95</v>
      </c>
      <c r="D60" s="126">
        <v>17.392626</v>
      </c>
      <c r="E60" s="126">
        <v>16.174061</v>
      </c>
      <c r="F60" s="126">
        <v>14.67356</v>
      </c>
      <c r="G60" s="126">
        <v>13.3</v>
      </c>
      <c r="H60" s="126"/>
    </row>
    <row r="61" spans="3:8" ht="15">
      <c r="C61" s="58" t="s">
        <v>96</v>
      </c>
      <c r="D61" s="126">
        <v>0</v>
      </c>
      <c r="E61" s="126">
        <v>0</v>
      </c>
      <c r="F61" s="126">
        <v>0.99819</v>
      </c>
      <c r="G61" s="126">
        <v>2.5</v>
      </c>
      <c r="H61" s="126"/>
    </row>
    <row r="62" spans="3:8" ht="15">
      <c r="C62" s="58" t="s">
        <v>97</v>
      </c>
      <c r="D62" s="126">
        <v>2.332104</v>
      </c>
      <c r="E62" s="126">
        <v>2.325276</v>
      </c>
      <c r="F62" s="126">
        <v>2.15088</v>
      </c>
      <c r="G62" s="126">
        <v>2</v>
      </c>
      <c r="H62" s="126"/>
    </row>
    <row r="63" spans="3:8" ht="15">
      <c r="C63" s="58" t="s">
        <v>98</v>
      </c>
      <c r="D63" s="126">
        <v>0</v>
      </c>
      <c r="E63" s="126">
        <v>0</v>
      </c>
      <c r="F63" s="126">
        <v>3.76793</v>
      </c>
      <c r="G63" s="126">
        <v>7.1</v>
      </c>
      <c r="H63" s="126"/>
    </row>
    <row r="64" spans="3:8" ht="15">
      <c r="C64" s="60" t="s">
        <v>2</v>
      </c>
      <c r="D64" s="61">
        <f>D59+D51</f>
        <v>346.848207</v>
      </c>
      <c r="E64" s="61">
        <f aca="true" t="shared" si="24" ref="E64:H64">E59+E51</f>
        <v>310.3335599999999</v>
      </c>
      <c r="F64" s="61">
        <f t="shared" si="24"/>
        <v>334.65620999999993</v>
      </c>
      <c r="G64" s="61">
        <f t="shared" si="24"/>
        <v>331.49999999999994</v>
      </c>
      <c r="H64" s="61">
        <f t="shared" si="24"/>
        <v>0</v>
      </c>
    </row>
    <row r="65" spans="1:4" ht="5" customHeight="1">
      <c r="A65" s="47"/>
      <c r="B65" s="51"/>
      <c r="C65" s="54"/>
      <c r="D65" s="192"/>
    </row>
    <row r="66" spans="3:8" ht="15">
      <c r="C66" s="65" t="s">
        <v>217</v>
      </c>
      <c r="D66" s="66"/>
      <c r="E66" s="66"/>
      <c r="F66" s="66"/>
      <c r="G66" s="66"/>
      <c r="H66" s="66"/>
    </row>
    <row r="67" spans="3:8" ht="15">
      <c r="C67" s="58" t="s">
        <v>104</v>
      </c>
      <c r="D67" s="126">
        <v>0</v>
      </c>
      <c r="E67" s="126">
        <v>3.081353</v>
      </c>
      <c r="F67" s="126">
        <v>6.710714</v>
      </c>
      <c r="G67" s="126">
        <v>5.4</v>
      </c>
      <c r="H67" s="126"/>
    </row>
    <row r="68" spans="1:4" ht="5" customHeight="1">
      <c r="A68" s="47"/>
      <c r="B68" s="51"/>
      <c r="C68" s="54"/>
      <c r="D68" s="192"/>
    </row>
    <row r="69" spans="3:8" ht="15">
      <c r="C69" s="58" t="s">
        <v>297</v>
      </c>
      <c r="G69" s="302"/>
      <c r="H69" s="302"/>
    </row>
    <row r="70" spans="7:8" ht="15">
      <c r="G70" s="4"/>
      <c r="H70" s="4"/>
    </row>
    <row r="72" spans="1:8" s="50" customFormat="1" ht="20" customHeight="1" thickBot="1">
      <c r="A72" s="48"/>
      <c r="B72" s="84"/>
      <c r="C72" s="190" t="s">
        <v>298</v>
      </c>
      <c r="D72" s="189"/>
      <c r="E72" s="189"/>
      <c r="F72" s="189"/>
      <c r="G72" s="189"/>
      <c r="H72" s="189"/>
    </row>
    <row r="73" spans="3:8" ht="15" thickBot="1">
      <c r="C73" s="24" t="s">
        <v>151</v>
      </c>
      <c r="D73" s="17">
        <v>2018</v>
      </c>
      <c r="E73" s="180">
        <v>2019</v>
      </c>
      <c r="F73" s="17">
        <v>2020</v>
      </c>
      <c r="G73" s="180">
        <v>2021</v>
      </c>
      <c r="H73" s="180">
        <v>2022</v>
      </c>
    </row>
    <row r="74" spans="1:4" ht="5" customHeight="1">
      <c r="A74" s="47"/>
      <c r="B74" s="51"/>
      <c r="C74" s="54"/>
      <c r="D74" s="192"/>
    </row>
    <row r="75" spans="3:8" ht="15">
      <c r="C75" s="60" t="s">
        <v>105</v>
      </c>
      <c r="D75" s="61">
        <f>SUM(D76:D82)</f>
        <v>50.147999999999996</v>
      </c>
      <c r="E75" s="61">
        <f aca="true" t="shared" si="25" ref="E75:G75">SUM(E76:E82)</f>
        <v>50.557</v>
      </c>
      <c r="F75" s="61">
        <f t="shared" si="25"/>
        <v>50.919</v>
      </c>
      <c r="G75" s="61">
        <f t="shared" si="25"/>
        <v>45.6</v>
      </c>
      <c r="H75" s="61">
        <f aca="true" t="shared" si="26" ref="H75">SUM(H76:H82)</f>
        <v>0</v>
      </c>
    </row>
    <row r="76" spans="3:8" ht="15">
      <c r="C76" s="58" t="s">
        <v>91</v>
      </c>
      <c r="D76" s="126">
        <v>13.603</v>
      </c>
      <c r="E76" s="126">
        <v>13.603</v>
      </c>
      <c r="F76" s="126">
        <v>13.603</v>
      </c>
      <c r="G76" s="126">
        <v>3.7</v>
      </c>
      <c r="H76" s="126"/>
    </row>
    <row r="77" spans="3:8" ht="15">
      <c r="C77" s="58" t="s">
        <v>92</v>
      </c>
      <c r="D77" s="126">
        <v>1.27</v>
      </c>
      <c r="E77" s="126">
        <v>1.27</v>
      </c>
      <c r="F77" s="126">
        <v>1.27</v>
      </c>
      <c r="G77" s="126">
        <v>1</v>
      </c>
      <c r="H77" s="126"/>
    </row>
    <row r="78" spans="3:8" ht="15">
      <c r="C78" s="58" t="s">
        <v>100</v>
      </c>
      <c r="D78" s="126">
        <v>9.765</v>
      </c>
      <c r="E78" s="126">
        <v>9.765</v>
      </c>
      <c r="F78" s="126">
        <v>9.765</v>
      </c>
      <c r="G78" s="126">
        <v>9.8</v>
      </c>
      <c r="H78" s="126"/>
    </row>
    <row r="79" spans="3:8" ht="15">
      <c r="C79" s="58" t="s">
        <v>101</v>
      </c>
      <c r="D79" s="126">
        <v>10.575</v>
      </c>
      <c r="E79" s="126">
        <v>10.796</v>
      </c>
      <c r="F79" s="126">
        <v>10.796</v>
      </c>
      <c r="G79" s="126">
        <v>10.8</v>
      </c>
      <c r="H79" s="126"/>
    </row>
    <row r="80" spans="3:8" ht="15">
      <c r="C80" s="58" t="s">
        <v>93</v>
      </c>
      <c r="D80" s="126">
        <v>5.625</v>
      </c>
      <c r="E80" s="126">
        <v>5.704</v>
      </c>
      <c r="F80" s="126">
        <v>5.71</v>
      </c>
      <c r="G80" s="126">
        <v>5.7</v>
      </c>
      <c r="H80" s="126"/>
    </row>
    <row r="81" spans="3:8" ht="15">
      <c r="C81" s="58" t="s">
        <v>102</v>
      </c>
      <c r="D81" s="126">
        <v>9.31</v>
      </c>
      <c r="E81" s="126">
        <v>9.419</v>
      </c>
      <c r="F81" s="126">
        <v>9.427</v>
      </c>
      <c r="G81" s="126">
        <v>9.4</v>
      </c>
      <c r="H81" s="126"/>
    </row>
    <row r="82" spans="3:8" ht="15">
      <c r="C82" s="58" t="s">
        <v>94</v>
      </c>
      <c r="D82" s="126">
        <v>0</v>
      </c>
      <c r="E82" s="126">
        <v>0</v>
      </c>
      <c r="F82" s="126">
        <v>0.348</v>
      </c>
      <c r="G82" s="126">
        <v>5.2</v>
      </c>
      <c r="H82" s="126"/>
    </row>
    <row r="83" spans="3:8" ht="15">
      <c r="C83" s="60" t="s">
        <v>99</v>
      </c>
      <c r="D83" s="61">
        <f>SUM(D84:D88)</f>
        <v>2.833</v>
      </c>
      <c r="E83" s="61">
        <f aca="true" t="shared" si="27" ref="E83:G83">SUM(E84:E88)</f>
        <v>2.8800000000000003</v>
      </c>
      <c r="F83" s="61">
        <f t="shared" si="27"/>
        <v>5.468</v>
      </c>
      <c r="G83" s="61">
        <f t="shared" si="27"/>
        <v>6.5</v>
      </c>
      <c r="H83" s="61">
        <f aca="true" t="shared" si="28" ref="H83">SUM(H84:H88)</f>
        <v>0</v>
      </c>
    </row>
    <row r="84" spans="3:8" ht="15">
      <c r="C84" s="58" t="s">
        <v>95</v>
      </c>
      <c r="D84" s="126">
        <v>2.479</v>
      </c>
      <c r="E84" s="126">
        <v>2.479</v>
      </c>
      <c r="F84" s="126">
        <v>2.479</v>
      </c>
      <c r="G84" s="126">
        <v>2.5</v>
      </c>
      <c r="H84" s="126"/>
    </row>
    <row r="85" spans="3:8" ht="15">
      <c r="C85" s="58" t="s">
        <v>96</v>
      </c>
      <c r="D85" s="126">
        <v>0</v>
      </c>
      <c r="E85" s="126">
        <v>0</v>
      </c>
      <c r="F85" s="126">
        <v>1.039</v>
      </c>
      <c r="G85" s="126">
        <v>1.3</v>
      </c>
      <c r="H85" s="126"/>
    </row>
    <row r="86" spans="3:8" ht="15">
      <c r="C86" s="58" t="s">
        <v>97</v>
      </c>
      <c r="D86" s="126">
        <v>0.354</v>
      </c>
      <c r="E86" s="126">
        <v>0.354</v>
      </c>
      <c r="F86" s="126">
        <v>0.354</v>
      </c>
      <c r="G86" s="126">
        <v>0.3</v>
      </c>
      <c r="H86" s="126"/>
    </row>
    <row r="87" spans="3:8" ht="15">
      <c r="C87" s="58" t="s">
        <v>98</v>
      </c>
      <c r="D87" s="126">
        <v>0</v>
      </c>
      <c r="E87" s="126">
        <v>0</v>
      </c>
      <c r="F87" s="126">
        <v>0.053</v>
      </c>
      <c r="G87" s="126">
        <v>0.8</v>
      </c>
      <c r="H87" s="126"/>
    </row>
    <row r="88" spans="3:8" ht="15">
      <c r="C88" s="58" t="s">
        <v>104</v>
      </c>
      <c r="D88" s="126">
        <v>0</v>
      </c>
      <c r="E88" s="126">
        <v>0.047</v>
      </c>
      <c r="F88" s="126">
        <v>1.543</v>
      </c>
      <c r="G88" s="126">
        <v>1.6</v>
      </c>
      <c r="H88" s="126"/>
    </row>
    <row r="89" spans="3:8" ht="15">
      <c r="C89" s="60" t="s">
        <v>2</v>
      </c>
      <c r="D89" s="61">
        <f>D75+D83</f>
        <v>52.980999999999995</v>
      </c>
      <c r="E89" s="61">
        <f aca="true" t="shared" si="29" ref="E89:H89">E75+E83</f>
        <v>53.437000000000005</v>
      </c>
      <c r="F89" s="61">
        <f t="shared" si="29"/>
        <v>56.387</v>
      </c>
      <c r="G89" s="61">
        <f t="shared" si="29"/>
        <v>52.1</v>
      </c>
      <c r="H89" s="61">
        <f t="shared" si="29"/>
        <v>0</v>
      </c>
    </row>
    <row r="90" spans="1:4" ht="5" customHeight="1">
      <c r="A90" s="47"/>
      <c r="B90" s="51"/>
      <c r="C90" s="54"/>
      <c r="D90" s="192"/>
    </row>
    <row r="91" ht="15">
      <c r="C91" s="58" t="s">
        <v>299</v>
      </c>
    </row>
    <row r="93" ht="15">
      <c r="F93" s="139"/>
    </row>
  </sheetData>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35"/>
  <sheetViews>
    <sheetView showGridLines="0" zoomScale="130" zoomScaleNormal="130" workbookViewId="0" topLeftCell="A22">
      <selection activeCell="C20" sqref="C20"/>
    </sheetView>
  </sheetViews>
  <sheetFormatPr defaultColWidth="9.140625" defaultRowHeight="15"/>
  <cols>
    <col min="1" max="1" width="2.7109375" style="46" bestFit="1" customWidth="1"/>
    <col min="2" max="2" width="2.7109375" style="47" bestFit="1" customWidth="1"/>
    <col min="3" max="3" width="42.8515625" style="47" bestFit="1" customWidth="1"/>
    <col min="4" max="7" width="11.8515625" style="1" customWidth="1"/>
    <col min="8" max="16384" width="8.7109375" style="1" customWidth="1"/>
  </cols>
  <sheetData>
    <row r="1" s="47" customFormat="1" ht="12">
      <c r="A1" s="46"/>
    </row>
    <row r="2" ht="15"/>
    <row r="3" ht="15"/>
    <row r="4" s="47" customFormat="1" ht="12">
      <c r="A4" s="46"/>
    </row>
    <row r="5" ht="15"/>
    <row r="6" spans="4:8" ht="5" customHeight="1">
      <c r="D6" s="63"/>
      <c r="E6" s="63"/>
      <c r="F6" s="63"/>
      <c r="G6" s="63"/>
      <c r="H6" s="63"/>
    </row>
    <row r="7" spans="1:15" s="183" customFormat="1" ht="20" customHeight="1">
      <c r="A7" s="48"/>
      <c r="B7" s="49"/>
      <c r="C7" s="182" t="s">
        <v>296</v>
      </c>
      <c r="D7" s="49"/>
      <c r="E7" s="49"/>
      <c r="F7" s="49"/>
      <c r="G7" s="49"/>
      <c r="H7" s="49"/>
      <c r="I7" s="49"/>
      <c r="J7" s="49"/>
      <c r="K7" s="49"/>
      <c r="L7" s="49"/>
      <c r="M7" s="49"/>
      <c r="N7" s="49"/>
      <c r="O7" s="49"/>
    </row>
    <row r="8" spans="1:8" s="185" customFormat="1" ht="5" customHeight="1">
      <c r="A8" s="46"/>
      <c r="B8" s="46"/>
      <c r="C8" s="46"/>
      <c r="D8" s="184"/>
      <c r="E8" s="184"/>
      <c r="F8" s="184"/>
      <c r="G8" s="184"/>
      <c r="H8" s="184"/>
    </row>
    <row r="9" spans="1:7" s="152" customFormat="1" ht="20" customHeight="1">
      <c r="A9" s="186"/>
      <c r="B9" s="187"/>
      <c r="C9" s="188" t="s">
        <v>121</v>
      </c>
      <c r="D9" s="187"/>
      <c r="E9" s="187"/>
      <c r="F9" s="187"/>
      <c r="G9" s="187"/>
    </row>
    <row r="10" spans="1:8" s="50" customFormat="1" ht="14.5" customHeight="1" thickBot="1">
      <c r="A10" s="48"/>
      <c r="B10" s="49"/>
      <c r="C10" s="21"/>
      <c r="D10" s="328" t="s">
        <v>214</v>
      </c>
      <c r="E10" s="328"/>
      <c r="F10" s="78"/>
      <c r="G10" s="78"/>
      <c r="H10" s="78"/>
    </row>
    <row r="11" spans="1:8" s="53" customFormat="1" ht="15" customHeight="1" thickBot="1">
      <c r="A11" s="51"/>
      <c r="B11" s="52"/>
      <c r="C11" s="24" t="s">
        <v>151</v>
      </c>
      <c r="D11" s="79">
        <v>2018</v>
      </c>
      <c r="E11" s="79">
        <v>2019</v>
      </c>
      <c r="F11" s="17">
        <v>2019</v>
      </c>
      <c r="G11" s="42">
        <v>2020</v>
      </c>
      <c r="H11" s="42">
        <v>2021</v>
      </c>
    </row>
    <row r="12" spans="1:7" ht="5" customHeight="1">
      <c r="A12" s="47"/>
      <c r="B12" s="51"/>
      <c r="C12" s="54"/>
      <c r="D12" s="80"/>
      <c r="E12" s="80"/>
      <c r="F12" s="27"/>
      <c r="G12" s="27"/>
    </row>
    <row r="13" spans="3:8" ht="15">
      <c r="C13" s="58" t="s">
        <v>63</v>
      </c>
      <c r="D13" s="142">
        <v>979.3</v>
      </c>
      <c r="E13" s="142">
        <v>831.7</v>
      </c>
      <c r="F13" s="126">
        <v>831.7</v>
      </c>
      <c r="G13" s="126">
        <v>703</v>
      </c>
      <c r="H13" s="31">
        <v>760.2</v>
      </c>
    </row>
    <row r="14" spans="3:8" ht="15">
      <c r="C14" s="60" t="s">
        <v>31</v>
      </c>
      <c r="D14" s="143">
        <v>67.9</v>
      </c>
      <c r="E14" s="143">
        <v>70.5</v>
      </c>
      <c r="F14" s="144">
        <v>202.1</v>
      </c>
      <c r="G14" s="144">
        <v>153.2</v>
      </c>
      <c r="H14" s="144">
        <v>145.8</v>
      </c>
    </row>
    <row r="15" spans="3:8" ht="15">
      <c r="C15" s="76" t="s">
        <v>64</v>
      </c>
      <c r="D15" s="81">
        <f>_xlfn.IFERROR(IF(D14/D13&lt;0,"n.m.",D14/D13),"-")</f>
        <v>0.06933523945675484</v>
      </c>
      <c r="E15" s="81">
        <f aca="true" t="shared" si="0" ref="E15:H15">_xlfn.IFERROR(IF(E14/E13&lt;0,"n.m.",E14/E13),"-")</f>
        <v>0.0847661416376097</v>
      </c>
      <c r="F15" s="77">
        <f t="shared" si="0"/>
        <v>0.24299627269448115</v>
      </c>
      <c r="G15" s="77">
        <f t="shared" si="0"/>
        <v>0.21792318634423896</v>
      </c>
      <c r="H15" s="77">
        <f t="shared" si="0"/>
        <v>0.19179163378058406</v>
      </c>
    </row>
    <row r="16" spans="3:8" ht="15">
      <c r="C16" s="60" t="s">
        <v>3</v>
      </c>
      <c r="D16" s="143">
        <v>5.1</v>
      </c>
      <c r="E16" s="143">
        <v>8.4</v>
      </c>
      <c r="F16" s="144">
        <v>10</v>
      </c>
      <c r="G16" s="144">
        <v>-33</v>
      </c>
      <c r="H16" s="144">
        <v>-26</v>
      </c>
    </row>
    <row r="17" spans="3:8" ht="15">
      <c r="C17" s="76" t="s">
        <v>65</v>
      </c>
      <c r="D17" s="81">
        <f>_xlfn.IFERROR(IF(D16/D13&lt;0,"n.m.",D16/D13),"-")</f>
        <v>0.005207801490860819</v>
      </c>
      <c r="E17" s="81">
        <f aca="true" t="shared" si="1" ref="E17:H17">_xlfn.IFERROR(IF(E16/E13&lt;0,"n.m.",E16/E13),"-")</f>
        <v>0.010099795599374774</v>
      </c>
      <c r="F17" s="77">
        <f>_xlfn.IFERROR(IF(F16/F13&lt;0,"n.m.",F16/F13),"-")</f>
        <v>0.012023566189731874</v>
      </c>
      <c r="G17" s="77" t="str">
        <f t="shared" si="1"/>
        <v>n.m.</v>
      </c>
      <c r="H17" s="77" t="str">
        <f t="shared" si="1"/>
        <v>n.m.</v>
      </c>
    </row>
    <row r="18" spans="3:8" ht="15">
      <c r="C18" s="60" t="s">
        <v>66</v>
      </c>
      <c r="D18" s="143">
        <v>2.4</v>
      </c>
      <c r="E18" s="143">
        <v>4.3</v>
      </c>
      <c r="F18" s="144">
        <v>3.7</v>
      </c>
      <c r="G18" s="144">
        <v>-7</v>
      </c>
      <c r="H18" s="144">
        <v>-0.1</v>
      </c>
    </row>
    <row r="19" spans="1:7" ht="5" customHeight="1">
      <c r="A19" s="47"/>
      <c r="B19" s="51"/>
      <c r="C19" s="54"/>
      <c r="D19" s="80"/>
      <c r="E19" s="80"/>
      <c r="F19" s="27"/>
      <c r="G19" s="27"/>
    </row>
    <row r="20" spans="3:8" ht="15">
      <c r="C20" s="60" t="s">
        <v>67</v>
      </c>
      <c r="D20" s="143">
        <v>-50.9</v>
      </c>
      <c r="E20" s="143">
        <v>-22.3</v>
      </c>
      <c r="F20" s="144">
        <v>151.6</v>
      </c>
      <c r="G20" s="144">
        <v>166.6</v>
      </c>
      <c r="H20" s="144">
        <v>320.3</v>
      </c>
    </row>
    <row r="23" spans="1:8" s="185" customFormat="1" ht="5" customHeight="1">
      <c r="A23" s="46"/>
      <c r="B23" s="46"/>
      <c r="C23" s="46"/>
      <c r="D23" s="184"/>
      <c r="E23" s="184"/>
      <c r="F23" s="184"/>
      <c r="G23" s="184"/>
      <c r="H23" s="184"/>
    </row>
    <row r="24" spans="1:7" s="152" customFormat="1" ht="20" customHeight="1">
      <c r="A24" s="186"/>
      <c r="B24" s="187"/>
      <c r="C24" s="188" t="s">
        <v>215</v>
      </c>
      <c r="D24" s="187"/>
      <c r="E24" s="187"/>
      <c r="F24" s="187"/>
      <c r="G24" s="187"/>
    </row>
    <row r="25" spans="1:8" s="50" customFormat="1" ht="14.5" customHeight="1" thickBot="1">
      <c r="A25" s="48"/>
      <c r="B25" s="49"/>
      <c r="C25" s="21"/>
      <c r="D25" s="289"/>
      <c r="E25" s="289"/>
      <c r="F25" s="78"/>
      <c r="G25" s="78"/>
      <c r="H25" s="78"/>
    </row>
    <row r="26" spans="3:7" ht="15" thickBot="1">
      <c r="C26" s="24" t="s">
        <v>151</v>
      </c>
      <c r="D26" s="44">
        <v>2018</v>
      </c>
      <c r="E26" s="44">
        <v>2019</v>
      </c>
      <c r="F26" s="17">
        <v>2020</v>
      </c>
      <c r="G26" s="44">
        <v>2021</v>
      </c>
    </row>
    <row r="27" spans="1:7" ht="5" customHeight="1">
      <c r="A27" s="47"/>
      <c r="B27" s="51"/>
      <c r="C27" s="54"/>
      <c r="D27" s="26"/>
      <c r="E27" s="26"/>
      <c r="F27" s="27"/>
      <c r="G27" s="27"/>
    </row>
    <row r="28" spans="3:7" ht="15">
      <c r="C28" s="58" t="s">
        <v>63</v>
      </c>
      <c r="D28" s="67"/>
      <c r="E28" s="67"/>
      <c r="F28" s="126">
        <v>28.8</v>
      </c>
      <c r="G28" s="126">
        <v>36.5</v>
      </c>
    </row>
    <row r="29" spans="3:7" ht="15">
      <c r="C29" s="60" t="s">
        <v>31</v>
      </c>
      <c r="D29" s="68"/>
      <c r="E29" s="68"/>
      <c r="F29" s="144">
        <v>10.9</v>
      </c>
      <c r="G29" s="144">
        <v>17.6</v>
      </c>
    </row>
    <row r="30" spans="3:7" ht="15">
      <c r="C30" s="76" t="s">
        <v>64</v>
      </c>
      <c r="D30" s="82"/>
      <c r="E30" s="82"/>
      <c r="F30" s="77">
        <f aca="true" t="shared" si="2" ref="F30:G30">_xlfn.IFERROR(IF(F29/F28&lt;0,"n.m.",F29/F28),"-")</f>
        <v>0.3784722222222222</v>
      </c>
      <c r="G30" s="77">
        <f t="shared" si="2"/>
        <v>0.4821917808219178</v>
      </c>
    </row>
    <row r="31" spans="3:7" ht="15">
      <c r="C31" s="60" t="s">
        <v>3</v>
      </c>
      <c r="D31" s="68"/>
      <c r="E31" s="68"/>
      <c r="F31" s="144">
        <v>5</v>
      </c>
      <c r="G31" s="144">
        <v>11.4</v>
      </c>
    </row>
    <row r="32" spans="3:7" ht="15">
      <c r="C32" s="76" t="s">
        <v>65</v>
      </c>
      <c r="D32" s="82"/>
      <c r="E32" s="82"/>
      <c r="F32" s="77">
        <f>_xlfn.IFERROR(IF(F31/F28&lt;0,"n.m.",F31/F28),"-")</f>
        <v>0.1736111111111111</v>
      </c>
      <c r="G32" s="77">
        <f>_xlfn.IFERROR(IF(G31/G28&lt;0,"n.m.",G31/G28),"-")</f>
        <v>0.31232876712328766</v>
      </c>
    </row>
    <row r="33" spans="3:7" ht="15">
      <c r="C33" s="60" t="s">
        <v>66</v>
      </c>
      <c r="D33" s="68"/>
      <c r="E33" s="68"/>
      <c r="F33" s="144">
        <v>-4.7</v>
      </c>
      <c r="G33" s="144">
        <v>-2</v>
      </c>
    </row>
    <row r="34" spans="1:7" ht="5" customHeight="1">
      <c r="A34" s="47"/>
      <c r="B34" s="51"/>
      <c r="C34" s="54"/>
      <c r="D34" s="40"/>
      <c r="E34" s="40"/>
      <c r="F34" s="27"/>
      <c r="G34" s="27"/>
    </row>
    <row r="35" spans="3:7" ht="15">
      <c r="C35" s="60" t="s">
        <v>67</v>
      </c>
      <c r="D35" s="143"/>
      <c r="E35" s="143"/>
      <c r="F35" s="144">
        <v>340.2</v>
      </c>
      <c r="G35" s="144">
        <v>-5</v>
      </c>
    </row>
  </sheetData>
  <mergeCells count="1">
    <mergeCell ref="D10:E10"/>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1"/>
  <sheetViews>
    <sheetView showGridLines="0" view="pageBreakPreview" zoomScale="60" workbookViewId="0" topLeftCell="A1">
      <selection activeCell="AK30" sqref="AK30"/>
    </sheetView>
  </sheetViews>
  <sheetFormatPr defaultColWidth="9.140625" defaultRowHeight="15"/>
  <sheetData/>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22"/>
  <sheetViews>
    <sheetView showGridLines="0" zoomScale="130" zoomScaleNormal="130" workbookViewId="0" topLeftCell="D8">
      <selection activeCell="N12" sqref="N12"/>
    </sheetView>
  </sheetViews>
  <sheetFormatPr defaultColWidth="9.140625" defaultRowHeight="15"/>
  <cols>
    <col min="1" max="1" width="2.7109375" style="46" bestFit="1" customWidth="1"/>
    <col min="2" max="2" width="2.7109375" style="47" bestFit="1" customWidth="1"/>
    <col min="3" max="3" width="42.8515625" style="47" bestFit="1" customWidth="1"/>
    <col min="4" max="14" width="8.7109375" style="1" customWidth="1"/>
    <col min="15" max="16384" width="8.7109375" style="1" customWidth="1"/>
  </cols>
  <sheetData>
    <row r="1" s="47" customFormat="1" ht="12">
      <c r="A1" s="46"/>
    </row>
    <row r="2" ht="15"/>
    <row r="3" ht="15"/>
    <row r="4" s="47" customFormat="1" ht="12">
      <c r="A4" s="46"/>
    </row>
    <row r="5" ht="15"/>
    <row r="6" ht="5" customHeight="1">
      <c r="C6" s="46"/>
    </row>
    <row r="7" spans="1:3" s="50" customFormat="1" ht="20" customHeight="1">
      <c r="A7" s="48"/>
      <c r="B7" s="49"/>
      <c r="C7" s="182" t="s">
        <v>120</v>
      </c>
    </row>
    <row r="9" spans="3:18" ht="20" customHeight="1" thickBot="1">
      <c r="C9" s="190" t="s">
        <v>0</v>
      </c>
      <c r="D9" s="317">
        <v>2020</v>
      </c>
      <c r="E9" s="318"/>
      <c r="F9" s="318"/>
      <c r="G9" s="318"/>
      <c r="H9" s="319"/>
      <c r="I9" s="320">
        <v>2021</v>
      </c>
      <c r="J9" s="321"/>
      <c r="K9" s="321"/>
      <c r="L9" s="321"/>
      <c r="M9" s="322"/>
      <c r="N9" s="317">
        <v>2022</v>
      </c>
      <c r="O9" s="318"/>
      <c r="P9" s="318"/>
      <c r="Q9" s="318"/>
      <c r="R9" s="319"/>
    </row>
    <row r="10" spans="3:18" ht="15" thickBot="1">
      <c r="C10" s="24" t="s">
        <v>151</v>
      </c>
      <c r="D10" s="17" t="s">
        <v>164</v>
      </c>
      <c r="E10" s="17" t="s">
        <v>165</v>
      </c>
      <c r="F10" s="17" t="s">
        <v>166</v>
      </c>
      <c r="G10" s="17" t="s">
        <v>167</v>
      </c>
      <c r="H10" s="17" t="s">
        <v>168</v>
      </c>
      <c r="I10" s="41" t="s">
        <v>164</v>
      </c>
      <c r="J10" s="41" t="s">
        <v>165</v>
      </c>
      <c r="K10" s="41" t="s">
        <v>166</v>
      </c>
      <c r="L10" s="41" t="s">
        <v>167</v>
      </c>
      <c r="M10" s="41" t="s">
        <v>168</v>
      </c>
      <c r="N10" s="17" t="s">
        <v>164</v>
      </c>
      <c r="O10" s="17" t="s">
        <v>165</v>
      </c>
      <c r="P10" s="17" t="s">
        <v>166</v>
      </c>
      <c r="Q10" s="17" t="s">
        <v>167</v>
      </c>
      <c r="R10" s="17" t="s">
        <v>168</v>
      </c>
    </row>
    <row r="11" spans="1:13" ht="5" customHeight="1">
      <c r="A11" s="47"/>
      <c r="B11" s="51"/>
      <c r="C11" s="54"/>
      <c r="I11" s="55"/>
      <c r="J11" s="55"/>
      <c r="K11" s="55"/>
      <c r="L11" s="55"/>
      <c r="M11" s="55"/>
    </row>
    <row r="12" spans="3:18" ht="15">
      <c r="C12" s="58" t="s">
        <v>109</v>
      </c>
      <c r="D12" s="126">
        <v>0</v>
      </c>
      <c r="E12" s="126">
        <v>2.4</v>
      </c>
      <c r="F12" s="145">
        <v>1.6</v>
      </c>
      <c r="G12" s="145">
        <v>-0.6000000000000001</v>
      </c>
      <c r="H12" s="146">
        <v>3.4</v>
      </c>
      <c r="I12" s="147">
        <v>2.9</v>
      </c>
      <c r="J12" s="147">
        <v>3.3000000000000003</v>
      </c>
      <c r="K12" s="147">
        <v>1.3999999999999995</v>
      </c>
      <c r="L12" s="147">
        <v>3.700000000000001</v>
      </c>
      <c r="M12" s="147">
        <v>11.3</v>
      </c>
      <c r="N12" s="126">
        <v>2.6</v>
      </c>
      <c r="O12" s="126"/>
      <c r="P12" s="145"/>
      <c r="Q12" s="145"/>
      <c r="R12" s="146"/>
    </row>
    <row r="13" spans="3:18" ht="15">
      <c r="C13" s="58" t="s">
        <v>110</v>
      </c>
      <c r="D13" s="126">
        <v>0</v>
      </c>
      <c r="E13" s="126">
        <v>0.2</v>
      </c>
      <c r="F13" s="145">
        <v>0.39999999999999997</v>
      </c>
      <c r="G13" s="145">
        <v>0.09999999999999998</v>
      </c>
      <c r="H13" s="146">
        <v>0.7</v>
      </c>
      <c r="I13" s="147">
        <v>0.5</v>
      </c>
      <c r="J13" s="147">
        <v>0.5</v>
      </c>
      <c r="K13" s="147">
        <v>0.6000000000000001</v>
      </c>
      <c r="L13" s="147">
        <v>0.6000000000000001</v>
      </c>
      <c r="M13" s="147">
        <v>2.2</v>
      </c>
      <c r="N13" s="126">
        <v>0.3</v>
      </c>
      <c r="O13" s="126"/>
      <c r="P13" s="145"/>
      <c r="Q13" s="145"/>
      <c r="R13" s="146"/>
    </row>
    <row r="14" spans="3:18" ht="15">
      <c r="C14" s="60" t="s">
        <v>219</v>
      </c>
      <c r="D14" s="61">
        <f>SUM(D12:D13)</f>
        <v>0</v>
      </c>
      <c r="E14" s="61">
        <f aca="true" t="shared" si="0" ref="E14:M14">SUM(E12:E13)</f>
        <v>2.6</v>
      </c>
      <c r="F14" s="61">
        <f t="shared" si="0"/>
        <v>2</v>
      </c>
      <c r="G14" s="61">
        <f t="shared" si="0"/>
        <v>-0.5000000000000001</v>
      </c>
      <c r="H14" s="61">
        <f t="shared" si="0"/>
        <v>4.1</v>
      </c>
      <c r="I14" s="62">
        <f t="shared" si="0"/>
        <v>3.4</v>
      </c>
      <c r="J14" s="62">
        <f t="shared" si="0"/>
        <v>3.8000000000000003</v>
      </c>
      <c r="K14" s="62">
        <f t="shared" si="0"/>
        <v>1.9999999999999996</v>
      </c>
      <c r="L14" s="62">
        <f t="shared" si="0"/>
        <v>4.300000000000001</v>
      </c>
      <c r="M14" s="62">
        <f t="shared" si="0"/>
        <v>13.5</v>
      </c>
      <c r="N14" s="61">
        <f>SUM(N12:N13)</f>
        <v>2.9</v>
      </c>
      <c r="O14" s="61">
        <f aca="true" t="shared" si="1" ref="O14:R14">SUM(O12:O13)</f>
        <v>0</v>
      </c>
      <c r="P14" s="61">
        <f t="shared" si="1"/>
        <v>0</v>
      </c>
      <c r="Q14" s="61">
        <f t="shared" si="1"/>
        <v>0</v>
      </c>
      <c r="R14" s="61">
        <f t="shared" si="1"/>
        <v>0</v>
      </c>
    </row>
    <row r="17" spans="3:18" ht="20" customHeight="1" thickBot="1">
      <c r="C17" s="190" t="s">
        <v>250</v>
      </c>
      <c r="D17" s="317">
        <v>2020</v>
      </c>
      <c r="E17" s="318"/>
      <c r="F17" s="318"/>
      <c r="G17" s="318"/>
      <c r="H17" s="319"/>
      <c r="I17" s="320">
        <v>2021</v>
      </c>
      <c r="J17" s="321"/>
      <c r="K17" s="321"/>
      <c r="L17" s="321"/>
      <c r="M17" s="322"/>
      <c r="N17" s="317">
        <v>2022</v>
      </c>
      <c r="O17" s="318"/>
      <c r="P17" s="318"/>
      <c r="Q17" s="318"/>
      <c r="R17" s="319"/>
    </row>
    <row r="18" spans="3:18" ht="15" thickBot="1">
      <c r="C18" s="24" t="s">
        <v>151</v>
      </c>
      <c r="D18" s="17" t="s">
        <v>164</v>
      </c>
      <c r="E18" s="17" t="s">
        <v>165</v>
      </c>
      <c r="F18" s="17" t="s">
        <v>166</v>
      </c>
      <c r="G18" s="17" t="s">
        <v>167</v>
      </c>
      <c r="H18" s="17" t="s">
        <v>168</v>
      </c>
      <c r="I18" s="41" t="s">
        <v>164</v>
      </c>
      <c r="J18" s="41" t="s">
        <v>165</v>
      </c>
      <c r="K18" s="41" t="s">
        <v>166</v>
      </c>
      <c r="L18" s="41" t="s">
        <v>167</v>
      </c>
      <c r="M18" s="41" t="s">
        <v>168</v>
      </c>
      <c r="N18" s="17" t="s">
        <v>164</v>
      </c>
      <c r="O18" s="17" t="s">
        <v>165</v>
      </c>
      <c r="P18" s="17" t="s">
        <v>166</v>
      </c>
      <c r="Q18" s="17" t="s">
        <v>167</v>
      </c>
      <c r="R18" s="17" t="s">
        <v>168</v>
      </c>
    </row>
    <row r="19" spans="3:13" ht="5" customHeight="1">
      <c r="C19" s="54"/>
      <c r="I19" s="55"/>
      <c r="J19" s="55"/>
      <c r="K19" s="55"/>
      <c r="L19" s="55"/>
      <c r="M19" s="55"/>
    </row>
    <row r="20" spans="3:18" ht="15">
      <c r="C20" s="60" t="s">
        <v>121</v>
      </c>
      <c r="D20" s="144">
        <v>0</v>
      </c>
      <c r="E20" s="144">
        <v>49</v>
      </c>
      <c r="F20" s="144">
        <v>20</v>
      </c>
      <c r="G20" s="144">
        <v>11.400000000000006</v>
      </c>
      <c r="H20" s="144">
        <v>80.4</v>
      </c>
      <c r="I20" s="138">
        <v>21.9</v>
      </c>
      <c r="J20" s="138">
        <v>2</v>
      </c>
      <c r="K20" s="138">
        <v>48.900000000000006</v>
      </c>
      <c r="L20" s="138">
        <v>25.599999999999994</v>
      </c>
      <c r="M20" s="138">
        <v>98.3</v>
      </c>
      <c r="N20" s="144">
        <v>0</v>
      </c>
      <c r="O20" s="144"/>
      <c r="P20" s="144"/>
      <c r="Q20" s="144"/>
      <c r="R20" s="144"/>
    </row>
    <row r="21" spans="1:3" ht="5" customHeight="1">
      <c r="A21" s="47"/>
      <c r="B21" s="51"/>
      <c r="C21" s="54"/>
    </row>
    <row r="22" spans="3:13" ht="15">
      <c r="C22" s="324" t="s">
        <v>220</v>
      </c>
      <c r="D22" s="324"/>
      <c r="E22" s="324"/>
      <c r="F22" s="324"/>
      <c r="G22" s="324"/>
      <c r="H22" s="324"/>
      <c r="I22" s="324"/>
      <c r="J22" s="324"/>
      <c r="K22" s="324"/>
      <c r="L22" s="324"/>
      <c r="M22" s="324"/>
    </row>
  </sheetData>
  <mergeCells count="7">
    <mergeCell ref="C22:M22"/>
    <mergeCell ref="N9:R9"/>
    <mergeCell ref="N17:R17"/>
    <mergeCell ref="D17:H17"/>
    <mergeCell ref="I17:M17"/>
    <mergeCell ref="D9:H9"/>
    <mergeCell ref="I9:M9"/>
  </mergeCells>
  <printOptions/>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118"/>
  <sheetViews>
    <sheetView showGridLines="0" zoomScale="130" zoomScaleNormal="130" workbookViewId="0" topLeftCell="A1">
      <selection activeCell="C21" sqref="C21"/>
    </sheetView>
  </sheetViews>
  <sheetFormatPr defaultColWidth="9.140625" defaultRowHeight="15"/>
  <cols>
    <col min="1" max="1" width="2.7109375" style="46" bestFit="1" customWidth="1"/>
    <col min="2" max="2" width="2.7109375" style="47" bestFit="1" customWidth="1"/>
    <col min="3" max="3" width="42.8515625" style="47" bestFit="1" customWidth="1"/>
    <col min="4" max="7" width="11.8515625" style="1" customWidth="1"/>
    <col min="8" max="16384" width="8.7109375" style="1" customWidth="1"/>
  </cols>
  <sheetData>
    <row r="1" s="47" customFormat="1" ht="12">
      <c r="A1" s="46"/>
    </row>
    <row r="2" ht="15"/>
    <row r="3" ht="15"/>
    <row r="4" s="47" customFormat="1" ht="12">
      <c r="A4" s="46"/>
    </row>
    <row r="5" ht="15"/>
    <row r="6" ht="5" customHeight="1">
      <c r="C6" s="46"/>
    </row>
    <row r="7" spans="1:13" s="50" customFormat="1" ht="20" customHeight="1" thickBot="1">
      <c r="A7" s="48"/>
      <c r="B7" s="49"/>
      <c r="C7" s="190" t="s">
        <v>130</v>
      </c>
      <c r="D7" s="189"/>
      <c r="E7" s="189"/>
      <c r="F7" s="189"/>
      <c r="G7" s="189"/>
      <c r="H7" s="189"/>
      <c r="I7" s="190"/>
      <c r="J7" s="189"/>
      <c r="K7" s="189"/>
      <c r="L7" s="189"/>
      <c r="M7" s="189"/>
    </row>
    <row r="8" spans="1:13" s="53" customFormat="1" ht="15" customHeight="1" thickBot="1">
      <c r="A8" s="51"/>
      <c r="B8" s="52"/>
      <c r="C8" s="24"/>
      <c r="D8" s="17">
        <v>2012</v>
      </c>
      <c r="E8" s="180">
        <v>2013</v>
      </c>
      <c r="F8" s="17">
        <v>2014</v>
      </c>
      <c r="G8" s="180">
        <v>2015</v>
      </c>
      <c r="H8" s="17">
        <v>2016</v>
      </c>
      <c r="I8" s="180">
        <v>2017</v>
      </c>
      <c r="J8" s="17">
        <v>2018</v>
      </c>
      <c r="K8" s="180">
        <v>2019</v>
      </c>
      <c r="L8" s="17">
        <v>2020</v>
      </c>
      <c r="M8" s="180">
        <v>2021</v>
      </c>
    </row>
    <row r="9" spans="1:7" ht="5" customHeight="1">
      <c r="A9" s="47"/>
      <c r="B9" s="51"/>
      <c r="C9" s="54"/>
      <c r="D9" s="191"/>
      <c r="E9" s="191"/>
      <c r="F9" s="192"/>
      <c r="G9" s="192"/>
    </row>
    <row r="10" spans="3:13" ht="15">
      <c r="C10" s="58" t="s">
        <v>300</v>
      </c>
      <c r="D10" s="71">
        <v>0.0115</v>
      </c>
      <c r="E10" s="71">
        <v>0.013</v>
      </c>
      <c r="F10" s="71">
        <v>0.014</v>
      </c>
      <c r="G10" s="71">
        <v>0.014</v>
      </c>
      <c r="H10" s="71">
        <v>0.017</v>
      </c>
      <c r="I10" s="71">
        <v>0.02</v>
      </c>
      <c r="J10" s="71">
        <v>0.0225</v>
      </c>
      <c r="K10" s="59" t="s">
        <v>106</v>
      </c>
      <c r="L10" s="59" t="s">
        <v>106</v>
      </c>
      <c r="M10" s="59" t="s">
        <v>106</v>
      </c>
    </row>
    <row r="11" spans="3:13" ht="15">
      <c r="C11" s="58" t="s">
        <v>107</v>
      </c>
      <c r="D11" s="72">
        <v>0.36413393025118307</v>
      </c>
      <c r="E11" s="72">
        <v>0.3316350976108418</v>
      </c>
      <c r="F11" s="72">
        <v>0.32517243351297487</v>
      </c>
      <c r="G11" s="72">
        <v>0.40123290791579236</v>
      </c>
      <c r="H11" s="72">
        <v>0.4206947175194448</v>
      </c>
      <c r="I11" s="72">
        <v>0.41005579092426203</v>
      </c>
      <c r="J11" s="72">
        <v>0.4</v>
      </c>
      <c r="K11" s="59" t="s">
        <v>106</v>
      </c>
      <c r="L11" s="59" t="s">
        <v>106</v>
      </c>
      <c r="M11" s="59" t="s">
        <v>106</v>
      </c>
    </row>
    <row r="12" spans="3:13" ht="15">
      <c r="C12" s="58" t="s">
        <v>301</v>
      </c>
      <c r="D12" s="59">
        <v>5.001</v>
      </c>
      <c r="E12" s="59">
        <v>5.654</v>
      </c>
      <c r="F12" s="59">
        <v>6.088</v>
      </c>
      <c r="G12" s="59">
        <v>6.088</v>
      </c>
      <c r="H12" s="59">
        <v>7.393</v>
      </c>
      <c r="I12" s="59">
        <v>8.69805136</v>
      </c>
      <c r="J12" s="59">
        <v>9.78530778</v>
      </c>
      <c r="K12" s="59" t="s">
        <v>106</v>
      </c>
      <c r="L12" s="59" t="s">
        <v>106</v>
      </c>
      <c r="M12" s="59" t="s">
        <v>106</v>
      </c>
    </row>
    <row r="13" spans="3:13" ht="15">
      <c r="C13" s="58" t="s">
        <v>200</v>
      </c>
      <c r="D13" s="72">
        <v>0.054245283018867926</v>
      </c>
      <c r="E13" s="72">
        <v>0.020866773675762437</v>
      </c>
      <c r="F13" s="72">
        <v>0.024999999999999998</v>
      </c>
      <c r="G13" s="72">
        <v>0.03139013452914798</v>
      </c>
      <c r="H13" s="72">
        <v>0.02931034482758621</v>
      </c>
      <c r="I13" s="72">
        <v>0.031746031746031744</v>
      </c>
      <c r="J13" s="72">
        <v>0.04403131115459882</v>
      </c>
      <c r="K13" s="59" t="s">
        <v>106</v>
      </c>
      <c r="L13" s="59" t="s">
        <v>106</v>
      </c>
      <c r="M13" s="59" t="s">
        <v>106</v>
      </c>
    </row>
    <row r="14" spans="1:13" ht="5" customHeight="1">
      <c r="A14" s="47"/>
      <c r="B14" s="51"/>
      <c r="C14" s="54"/>
      <c r="D14" s="59"/>
      <c r="E14" s="59"/>
      <c r="F14" s="59"/>
      <c r="G14" s="59"/>
      <c r="H14" s="59"/>
      <c r="I14" s="59"/>
      <c r="J14" s="59"/>
      <c r="K14" s="59"/>
      <c r="L14" s="59"/>
      <c r="M14" s="59"/>
    </row>
    <row r="15" spans="3:13" ht="15">
      <c r="C15" s="58" t="s">
        <v>131</v>
      </c>
      <c r="D15" s="59"/>
      <c r="E15" s="59"/>
      <c r="F15" s="59"/>
      <c r="G15" s="59"/>
      <c r="H15" s="59"/>
      <c r="I15" s="59"/>
      <c r="J15" s="59">
        <f>'FNM S.p.A.'!D27</f>
        <v>24.299999999999983</v>
      </c>
      <c r="K15" s="59">
        <f>'FNM S.p.A.'!E27</f>
        <v>23.900000000000002</v>
      </c>
      <c r="L15" s="59">
        <f>'FNM S.p.A.'!F27</f>
        <v>23.8</v>
      </c>
      <c r="M15" s="59">
        <f>'FNM S.p.A.'!G27</f>
        <v>5.399999999999999</v>
      </c>
    </row>
    <row r="16" spans="3:13" ht="15">
      <c r="C16" s="58" t="s">
        <v>132</v>
      </c>
      <c r="D16" s="59"/>
      <c r="E16" s="59"/>
      <c r="F16" s="59"/>
      <c r="G16" s="59"/>
      <c r="H16" s="59"/>
      <c r="I16" s="59"/>
      <c r="J16" s="141">
        <f>J15/J18</f>
        <v>0.05587491377328118</v>
      </c>
      <c r="K16" s="141">
        <f aca="true" t="shared" si="0" ref="K16:M16">K15/K18</f>
        <v>0.054955162106231324</v>
      </c>
      <c r="L16" s="141">
        <f t="shared" si="0"/>
        <v>0.054725224189468846</v>
      </c>
      <c r="M16" s="141">
        <f t="shared" si="0"/>
        <v>0.0124166475051736</v>
      </c>
    </row>
    <row r="17" spans="1:7" ht="5" customHeight="1">
      <c r="A17" s="47"/>
      <c r="B17" s="51"/>
      <c r="C17" s="54"/>
      <c r="D17" s="191"/>
      <c r="E17" s="191"/>
      <c r="F17" s="192"/>
      <c r="G17" s="192"/>
    </row>
    <row r="18" spans="3:13" ht="15">
      <c r="C18" s="58" t="s">
        <v>199</v>
      </c>
      <c r="D18" s="59">
        <v>434.9</v>
      </c>
      <c r="E18" s="59">
        <v>434.9</v>
      </c>
      <c r="F18" s="59">
        <v>434.9</v>
      </c>
      <c r="G18" s="59">
        <v>434.9</v>
      </c>
      <c r="H18" s="59">
        <v>434.9</v>
      </c>
      <c r="I18" s="59">
        <v>434.9</v>
      </c>
      <c r="J18" s="59">
        <v>434.9</v>
      </c>
      <c r="K18" s="59">
        <v>434.9</v>
      </c>
      <c r="L18" s="59">
        <v>434.9</v>
      </c>
      <c r="M18" s="59">
        <v>434.9</v>
      </c>
    </row>
    <row r="19" spans="3:4" ht="15">
      <c r="C19" s="58"/>
      <c r="D19" s="73"/>
    </row>
    <row r="20" spans="3:4" ht="15">
      <c r="C20" s="58" t="s">
        <v>201</v>
      </c>
      <c r="D20" s="73"/>
    </row>
    <row r="21" spans="3:4" ht="15">
      <c r="C21" s="58"/>
      <c r="D21" s="73"/>
    </row>
    <row r="22" ht="15">
      <c r="D22" s="73"/>
    </row>
    <row r="23" ht="15">
      <c r="D23" s="73"/>
    </row>
    <row r="24" ht="15">
      <c r="D24" s="73"/>
    </row>
    <row r="25" ht="15">
      <c r="D25" s="73"/>
    </row>
    <row r="26" ht="15">
      <c r="D26" s="73"/>
    </row>
    <row r="27" ht="15">
      <c r="D27" s="73"/>
    </row>
    <row r="28" ht="15">
      <c r="D28" s="73"/>
    </row>
    <row r="29" ht="15">
      <c r="D29" s="73"/>
    </row>
    <row r="30" ht="15">
      <c r="D30" s="73"/>
    </row>
    <row r="31" ht="15">
      <c r="D31" s="73"/>
    </row>
    <row r="32" ht="15">
      <c r="D32" s="73"/>
    </row>
    <row r="33" ht="15">
      <c r="D33" s="73"/>
    </row>
    <row r="34" ht="15">
      <c r="D34" s="73"/>
    </row>
    <row r="35" ht="15">
      <c r="D35" s="73"/>
    </row>
    <row r="36" ht="15">
      <c r="D36" s="73"/>
    </row>
    <row r="37" ht="15">
      <c r="D37" s="73"/>
    </row>
    <row r="38" ht="15">
      <c r="D38" s="73"/>
    </row>
    <row r="39" ht="15">
      <c r="D39" s="73"/>
    </row>
    <row r="40" ht="15">
      <c r="D40" s="73"/>
    </row>
    <row r="41" ht="15">
      <c r="D41" s="73"/>
    </row>
    <row r="42" ht="15">
      <c r="D42" s="73"/>
    </row>
    <row r="43" ht="15">
      <c r="D43" s="73"/>
    </row>
    <row r="44" ht="15">
      <c r="D44" s="73"/>
    </row>
    <row r="45" ht="15">
      <c r="D45" s="73"/>
    </row>
    <row r="46" ht="15">
      <c r="D46" s="73"/>
    </row>
    <row r="47" ht="15">
      <c r="D47" s="73"/>
    </row>
    <row r="48" ht="15">
      <c r="D48" s="73"/>
    </row>
    <row r="49" ht="15">
      <c r="D49" s="73"/>
    </row>
    <row r="50" ht="15">
      <c r="D50" s="73"/>
    </row>
    <row r="51" ht="15">
      <c r="D51" s="73"/>
    </row>
    <row r="52" ht="15">
      <c r="D52" s="73"/>
    </row>
    <row r="53" ht="15">
      <c r="D53" s="73"/>
    </row>
    <row r="54" ht="15">
      <c r="D54" s="73"/>
    </row>
    <row r="55" ht="15">
      <c r="D55" s="73"/>
    </row>
    <row r="56" ht="15">
      <c r="D56" s="73"/>
    </row>
    <row r="57" ht="15">
      <c r="D57" s="73"/>
    </row>
    <row r="58" ht="15">
      <c r="D58" s="73"/>
    </row>
    <row r="59" ht="15">
      <c r="D59" s="73"/>
    </row>
    <row r="60" ht="15">
      <c r="D60" s="73"/>
    </row>
    <row r="61" ht="15">
      <c r="D61" s="73"/>
    </row>
    <row r="62" ht="15">
      <c r="D62" s="73"/>
    </row>
    <row r="63" ht="15">
      <c r="D63" s="73"/>
    </row>
    <row r="64" ht="15">
      <c r="D64" s="73"/>
    </row>
    <row r="65" ht="15">
      <c r="D65" s="73"/>
    </row>
    <row r="66" ht="15">
      <c r="D66" s="73"/>
    </row>
    <row r="67" ht="15">
      <c r="D67" s="73"/>
    </row>
    <row r="68" ht="15">
      <c r="D68" s="73"/>
    </row>
    <row r="69" ht="15">
      <c r="D69" s="73"/>
    </row>
    <row r="70" ht="15">
      <c r="D70" s="73"/>
    </row>
    <row r="71" ht="15">
      <c r="D71" s="73"/>
    </row>
    <row r="72" ht="15">
      <c r="D72" s="73"/>
    </row>
    <row r="73" ht="15">
      <c r="D73" s="73"/>
    </row>
    <row r="74" ht="15">
      <c r="D74" s="73"/>
    </row>
    <row r="75" ht="15">
      <c r="D75" s="73"/>
    </row>
    <row r="76" ht="15">
      <c r="D76" s="73"/>
    </row>
    <row r="77" ht="15">
      <c r="D77" s="73"/>
    </row>
    <row r="78" ht="15">
      <c r="D78" s="73"/>
    </row>
    <row r="79" ht="15">
      <c r="D79" s="73"/>
    </row>
    <row r="80" ht="15">
      <c r="D80" s="73"/>
    </row>
    <row r="81" ht="15">
      <c r="D81" s="73"/>
    </row>
    <row r="82" ht="15">
      <c r="D82" s="73"/>
    </row>
    <row r="83" ht="15">
      <c r="D83" s="73"/>
    </row>
    <row r="84" ht="15">
      <c r="D84" s="73"/>
    </row>
    <row r="85" ht="15">
      <c r="D85" s="73"/>
    </row>
    <row r="86" ht="15">
      <c r="D86" s="73"/>
    </row>
    <row r="87" ht="15">
      <c r="D87" s="73"/>
    </row>
    <row r="88" ht="15">
      <c r="D88" s="73"/>
    </row>
    <row r="89" ht="15">
      <c r="D89" s="73"/>
    </row>
    <row r="90" ht="15">
      <c r="D90" s="73"/>
    </row>
    <row r="91" ht="15">
      <c r="D91" s="73"/>
    </row>
    <row r="92" ht="15">
      <c r="D92" s="73"/>
    </row>
    <row r="93" ht="15">
      <c r="D93" s="73"/>
    </row>
    <row r="94" ht="15">
      <c r="D94" s="73"/>
    </row>
    <row r="95" ht="15">
      <c r="D95" s="73"/>
    </row>
    <row r="96" ht="15">
      <c r="D96" s="73"/>
    </row>
    <row r="97" ht="15">
      <c r="D97" s="73"/>
    </row>
    <row r="98" ht="15">
      <c r="D98" s="73"/>
    </row>
    <row r="99" ht="15">
      <c r="D99" s="73"/>
    </row>
    <row r="100" ht="15">
      <c r="D100" s="73"/>
    </row>
    <row r="101" ht="15">
      <c r="D101" s="73"/>
    </row>
    <row r="102" ht="15">
      <c r="D102" s="73"/>
    </row>
    <row r="103" ht="15">
      <c r="D103" s="73"/>
    </row>
    <row r="104" ht="15">
      <c r="D104" s="73"/>
    </row>
    <row r="105" ht="15">
      <c r="D105" s="73"/>
    </row>
    <row r="106" ht="15">
      <c r="D106" s="73"/>
    </row>
    <row r="107" ht="15">
      <c r="D107" s="73"/>
    </row>
    <row r="108" ht="15">
      <c r="D108" s="73"/>
    </row>
    <row r="109" ht="15">
      <c r="D109" s="73"/>
    </row>
    <row r="110" ht="15">
      <c r="D110" s="73"/>
    </row>
    <row r="111" ht="15">
      <c r="D111" s="73"/>
    </row>
    <row r="112" ht="15">
      <c r="D112" s="73"/>
    </row>
    <row r="113" ht="15">
      <c r="D113" s="73"/>
    </row>
    <row r="114" ht="15">
      <c r="D114" s="73"/>
    </row>
    <row r="115" ht="15">
      <c r="D115" s="73"/>
    </row>
    <row r="116" ht="15">
      <c r="D116" s="73"/>
    </row>
    <row r="117" ht="15">
      <c r="D117" s="73"/>
    </row>
    <row r="118" ht="15">
      <c r="D118" s="73"/>
    </row>
  </sheetData>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5"/>
  <sheetViews>
    <sheetView showGridLines="0" zoomScale="90" zoomScaleNormal="90" workbookViewId="0" topLeftCell="A1">
      <selection activeCell="A1" sqref="A1:XFD1048576"/>
    </sheetView>
  </sheetViews>
  <sheetFormatPr defaultColWidth="9.140625" defaultRowHeight="15"/>
  <cols>
    <col min="1" max="2" width="3.28125" style="173" customWidth="1"/>
    <col min="3" max="3" width="91.421875" style="173" customWidth="1"/>
    <col min="4" max="4" width="6.57421875" style="173" customWidth="1"/>
    <col min="5" max="5" width="33.7109375" style="173" customWidth="1"/>
    <col min="6" max="16384" width="8.7109375" style="163" customWidth="1"/>
  </cols>
  <sheetData>
    <row r="1" spans="1:8" s="47" customFormat="1" ht="12">
      <c r="A1" s="46"/>
      <c r="D1" s="153"/>
      <c r="E1" s="63"/>
      <c r="F1" s="63"/>
      <c r="G1" s="63"/>
      <c r="H1" s="63"/>
    </row>
    <row r="2" spans="1:5" s="304" customFormat="1" ht="23.25">
      <c r="A2" s="303"/>
      <c r="B2" s="313"/>
      <c r="C2" s="314"/>
      <c r="D2" s="314"/>
      <c r="E2" s="314"/>
    </row>
    <row r="3" spans="1:5" s="308" customFormat="1" ht="15">
      <c r="A3" s="305"/>
      <c r="B3" s="306"/>
      <c r="C3" s="307"/>
      <c r="D3" s="307"/>
      <c r="E3" s="307"/>
    </row>
    <row r="4" spans="1:3" s="1" customFormat="1" ht="5" customHeight="1">
      <c r="A4" s="47"/>
      <c r="B4" s="51"/>
      <c r="C4" s="54"/>
    </row>
    <row r="5" spans="2:5" ht="5" customHeight="1">
      <c r="B5" s="157"/>
      <c r="C5" s="309"/>
      <c r="D5" s="163"/>
      <c r="E5" s="163"/>
    </row>
    <row r="6" spans="1:3" s="290" customFormat="1" ht="14.5" customHeight="1">
      <c r="A6" s="310"/>
      <c r="B6" s="157"/>
      <c r="C6" s="311" t="s">
        <v>273</v>
      </c>
    </row>
    <row r="7" spans="2:5" ht="5" customHeight="1">
      <c r="B7" s="157"/>
      <c r="C7" s="309"/>
      <c r="D7" s="163"/>
      <c r="E7" s="163"/>
    </row>
    <row r="8" spans="3:5" ht="24.5">
      <c r="C8" s="10" t="s">
        <v>115</v>
      </c>
      <c r="D8" s="312"/>
      <c r="E8" s="312"/>
    </row>
    <row r="9" spans="2:5" ht="5" customHeight="1">
      <c r="B9" s="157"/>
      <c r="C9" s="309"/>
      <c r="D9" s="163"/>
      <c r="E9" s="163"/>
    </row>
    <row r="10" spans="3:5" ht="15">
      <c r="C10" s="11" t="s">
        <v>116</v>
      </c>
      <c r="D10" s="312"/>
      <c r="E10" s="312"/>
    </row>
    <row r="11" spans="2:5" ht="5" customHeight="1">
      <c r="B11" s="157"/>
      <c r="C11" s="309"/>
      <c r="D11" s="163"/>
      <c r="E11" s="163"/>
    </row>
    <row r="12" spans="3:5" ht="24.5">
      <c r="C12" s="10" t="s">
        <v>117</v>
      </c>
      <c r="D12" s="312"/>
      <c r="E12" s="312"/>
    </row>
    <row r="13" spans="2:5" ht="5" customHeight="1">
      <c r="B13" s="157"/>
      <c r="C13" s="309"/>
      <c r="D13" s="163"/>
      <c r="E13" s="163"/>
    </row>
    <row r="14" spans="3:5" ht="24.5">
      <c r="C14" s="12" t="s">
        <v>141</v>
      </c>
      <c r="D14" s="312"/>
      <c r="E14" s="312"/>
    </row>
    <row r="15" spans="3:5" s="173" customFormat="1" ht="12">
      <c r="C15" s="12" t="s">
        <v>142</v>
      </c>
      <c r="D15" s="312"/>
      <c r="E15" s="312"/>
    </row>
    <row r="16" spans="3:5" ht="24.5">
      <c r="C16" s="10" t="s">
        <v>118</v>
      </c>
      <c r="D16" s="312"/>
      <c r="E16" s="312"/>
    </row>
    <row r="17" spans="3:5" ht="15">
      <c r="C17" s="10"/>
      <c r="D17" s="312"/>
      <c r="E17" s="312"/>
    </row>
    <row r="18" spans="3:5" ht="24.5">
      <c r="C18" s="10" t="s">
        <v>134</v>
      </c>
      <c r="D18" s="312"/>
      <c r="E18" s="312"/>
    </row>
    <row r="19" spans="3:5" ht="15">
      <c r="C19" s="10" t="s">
        <v>72</v>
      </c>
      <c r="D19" s="312"/>
      <c r="E19" s="312"/>
    </row>
    <row r="20" spans="3:5" ht="15">
      <c r="C20" s="10"/>
      <c r="D20" s="312"/>
      <c r="E20" s="312"/>
    </row>
    <row r="21" spans="3:5" ht="15">
      <c r="C21" s="12" t="s">
        <v>143</v>
      </c>
      <c r="D21" s="312"/>
      <c r="E21" s="312"/>
    </row>
    <row r="22" spans="3:5" ht="53" customHeight="1">
      <c r="C22" s="179" t="s">
        <v>144</v>
      </c>
      <c r="D22" s="312"/>
      <c r="E22" s="312"/>
    </row>
    <row r="23" spans="3:5" ht="15">
      <c r="C23" s="10"/>
      <c r="D23" s="312"/>
      <c r="E23" s="312"/>
    </row>
    <row r="24" spans="3:5" ht="13.5" customHeight="1">
      <c r="C24" s="13" t="s">
        <v>145</v>
      </c>
      <c r="D24" s="312"/>
      <c r="E24" s="312"/>
    </row>
    <row r="25" spans="3:5" ht="15">
      <c r="C25" s="12" t="s">
        <v>79</v>
      </c>
      <c r="D25" s="312"/>
      <c r="E25" s="312"/>
    </row>
    <row r="26" spans="3:5" ht="15">
      <c r="C26" s="12" t="s">
        <v>80</v>
      </c>
      <c r="D26" s="312"/>
      <c r="E26" s="312"/>
    </row>
    <row r="27" spans="3:5" ht="24.5">
      <c r="C27" s="12" t="s">
        <v>81</v>
      </c>
      <c r="D27" s="312"/>
      <c r="E27" s="312"/>
    </row>
    <row r="28" spans="3:5" ht="15">
      <c r="C28" s="10"/>
      <c r="D28" s="312"/>
      <c r="E28" s="312"/>
    </row>
    <row r="29" spans="3:5" ht="15">
      <c r="C29" s="10" t="s">
        <v>146</v>
      </c>
      <c r="D29" s="312"/>
      <c r="E29" s="312"/>
    </row>
    <row r="30" spans="3:5" ht="15">
      <c r="C30" s="10"/>
      <c r="D30" s="312"/>
      <c r="E30" s="312"/>
    </row>
    <row r="31" spans="3:5" ht="24.5">
      <c r="C31" s="10" t="s">
        <v>147</v>
      </c>
      <c r="D31" s="312"/>
      <c r="E31" s="312"/>
    </row>
    <row r="32" spans="3:5" ht="15">
      <c r="C32" s="10" t="s">
        <v>114</v>
      </c>
      <c r="D32" s="312"/>
      <c r="E32" s="312"/>
    </row>
    <row r="33" spans="3:5" ht="15">
      <c r="C33" s="10"/>
      <c r="D33" s="312"/>
      <c r="E33" s="312"/>
    </row>
    <row r="34" spans="3:5" ht="15">
      <c r="C34" s="10" t="s">
        <v>148</v>
      </c>
      <c r="D34" s="312"/>
      <c r="E34" s="312"/>
    </row>
    <row r="35" spans="3:5" ht="15">
      <c r="C35" s="10" t="s">
        <v>149</v>
      </c>
      <c r="D35" s="312"/>
      <c r="E35" s="312"/>
    </row>
  </sheetData>
  <mergeCells count="1">
    <mergeCell ref="B2:E2"/>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3"/>
  <sheetViews>
    <sheetView showGridLines="0" zoomScale="90" zoomScaleNormal="90" workbookViewId="0" topLeftCell="A1">
      <selection activeCell="F12" sqref="F12"/>
    </sheetView>
  </sheetViews>
  <sheetFormatPr defaultColWidth="9.140625" defaultRowHeight="15"/>
  <cols>
    <col min="1" max="2" width="3.28125" style="173" customWidth="1"/>
    <col min="3" max="3" width="51.00390625" style="173" customWidth="1"/>
    <col min="4" max="4" width="6.57421875" style="173" customWidth="1"/>
    <col min="5" max="5" width="33.7109375" style="173" customWidth="1"/>
    <col min="6" max="16384" width="8.7109375" style="163" customWidth="1"/>
  </cols>
  <sheetData>
    <row r="1" spans="1:8" s="47" customFormat="1" ht="12">
      <c r="A1" s="46"/>
      <c r="D1" s="153"/>
      <c r="E1" s="63"/>
      <c r="F1" s="63"/>
      <c r="G1" s="63"/>
      <c r="H1" s="63"/>
    </row>
    <row r="2" spans="1:5" s="15" customFormat="1" ht="23.25">
      <c r="A2" s="154"/>
      <c r="B2" s="315"/>
      <c r="C2" s="316"/>
      <c r="D2" s="316"/>
      <c r="E2" s="316"/>
    </row>
    <row r="3" spans="1:5" s="15" customFormat="1" ht="15">
      <c r="A3" s="154"/>
      <c r="B3" s="154"/>
      <c r="C3" s="155"/>
      <c r="D3" s="155"/>
      <c r="E3" s="155"/>
    </row>
    <row r="4" spans="1:5" s="159" customFormat="1" ht="10" customHeight="1">
      <c r="A4" s="156"/>
      <c r="B4" s="157"/>
      <c r="C4" s="158"/>
      <c r="D4" s="157"/>
      <c r="E4" s="157"/>
    </row>
    <row r="5" spans="1:5" ht="24" thickBot="1">
      <c r="A5" s="160"/>
      <c r="B5" s="157"/>
      <c r="C5" s="161" t="s">
        <v>253</v>
      </c>
      <c r="D5" s="162"/>
      <c r="E5" s="162"/>
    </row>
    <row r="6" spans="1:5" ht="5" customHeight="1">
      <c r="A6" s="160"/>
      <c r="B6" s="157"/>
      <c r="C6" s="158"/>
      <c r="D6" s="157"/>
      <c r="E6" s="157"/>
    </row>
    <row r="7" spans="1:5" ht="15.5">
      <c r="A7" s="160"/>
      <c r="B7" s="164"/>
      <c r="C7" s="175" t="s">
        <v>256</v>
      </c>
      <c r="D7" s="166"/>
      <c r="E7" s="176">
        <v>4</v>
      </c>
    </row>
    <row r="8" spans="1:5" ht="15.5">
      <c r="A8" s="160"/>
      <c r="B8" s="164"/>
      <c r="C8" s="175" t="s">
        <v>254</v>
      </c>
      <c r="D8" s="166"/>
      <c r="E8" s="176">
        <v>5</v>
      </c>
    </row>
    <row r="9" spans="1:5" ht="15.5">
      <c r="A9" s="160"/>
      <c r="B9" s="164"/>
      <c r="C9" s="175" t="s">
        <v>255</v>
      </c>
      <c r="D9" s="166"/>
      <c r="E9" s="176">
        <v>6</v>
      </c>
    </row>
    <row r="10" spans="1:5" ht="15.5">
      <c r="A10" s="160"/>
      <c r="B10" s="164"/>
      <c r="C10" s="175" t="s">
        <v>152</v>
      </c>
      <c r="D10" s="166"/>
      <c r="E10" s="176">
        <v>7</v>
      </c>
    </row>
    <row r="11" spans="1:5" ht="15">
      <c r="A11" s="160"/>
      <c r="B11" s="164"/>
      <c r="C11" s="165"/>
      <c r="D11" s="167"/>
      <c r="E11" s="167"/>
    </row>
    <row r="12" spans="1:5" s="169" customFormat="1" ht="24" thickBot="1">
      <c r="A12" s="168"/>
      <c r="B12" s="157"/>
      <c r="C12" s="161" t="s">
        <v>257</v>
      </c>
      <c r="D12" s="162"/>
      <c r="E12" s="162"/>
    </row>
    <row r="13" spans="1:5" ht="5" customHeight="1">
      <c r="A13" s="160"/>
      <c r="B13" s="157"/>
      <c r="C13" s="158"/>
      <c r="D13" s="157"/>
      <c r="E13" s="157"/>
    </row>
    <row r="14" spans="1:5" ht="15.5">
      <c r="A14" s="160"/>
      <c r="B14" s="164"/>
      <c r="C14" s="175" t="s">
        <v>258</v>
      </c>
      <c r="D14" s="166"/>
      <c r="E14" s="176">
        <v>8</v>
      </c>
    </row>
    <row r="15" spans="1:5" ht="15.5">
      <c r="A15" s="160"/>
      <c r="B15" s="164"/>
      <c r="C15" s="175" t="s">
        <v>259</v>
      </c>
      <c r="D15" s="166"/>
      <c r="E15" s="176">
        <v>9</v>
      </c>
    </row>
    <row r="16" spans="1:5" ht="15.5">
      <c r="A16" s="160"/>
      <c r="B16" s="164"/>
      <c r="C16" s="175" t="s">
        <v>260</v>
      </c>
      <c r="D16" s="166"/>
      <c r="E16" s="176">
        <v>10</v>
      </c>
    </row>
    <row r="17" spans="1:5" ht="15">
      <c r="A17" s="160"/>
      <c r="B17" s="164"/>
      <c r="C17" s="165"/>
      <c r="D17" s="167"/>
      <c r="E17" s="167"/>
    </row>
    <row r="18" spans="1:5" s="169" customFormat="1" ht="24" thickBot="1">
      <c r="A18" s="168"/>
      <c r="B18" s="157"/>
      <c r="C18" s="161" t="s">
        <v>261</v>
      </c>
      <c r="D18" s="162"/>
      <c r="E18" s="162"/>
    </row>
    <row r="19" spans="1:5" ht="5" customHeight="1">
      <c r="A19" s="160"/>
      <c r="B19" s="157"/>
      <c r="C19" s="158"/>
      <c r="D19" s="157"/>
      <c r="E19" s="157"/>
    </row>
    <row r="20" spans="1:5" ht="15.5">
      <c r="A20" s="160"/>
      <c r="B20" s="164"/>
      <c r="C20" s="175" t="s">
        <v>262</v>
      </c>
      <c r="D20" s="166"/>
      <c r="E20" s="176">
        <v>11</v>
      </c>
    </row>
    <row r="21" spans="1:5" ht="15.5">
      <c r="A21" s="160"/>
      <c r="B21" s="164"/>
      <c r="C21" s="175" t="s">
        <v>263</v>
      </c>
      <c r="D21" s="166"/>
      <c r="E21" s="176">
        <v>12</v>
      </c>
    </row>
    <row r="22" spans="1:5" ht="15.5">
      <c r="A22" s="160"/>
      <c r="B22" s="164"/>
      <c r="C22" s="175" t="s">
        <v>264</v>
      </c>
      <c r="D22" s="166"/>
      <c r="E22" s="176">
        <v>13</v>
      </c>
    </row>
    <row r="23" spans="1:5" ht="15.5">
      <c r="A23" s="160"/>
      <c r="B23" s="164"/>
      <c r="C23" s="175" t="s">
        <v>265</v>
      </c>
      <c r="D23" s="166"/>
      <c r="E23" s="176">
        <v>14</v>
      </c>
    </row>
    <row r="24" spans="1:5" ht="15.5">
      <c r="A24" s="160"/>
      <c r="B24" s="164"/>
      <c r="C24" s="175" t="s">
        <v>266</v>
      </c>
      <c r="D24" s="166"/>
      <c r="E24" s="176">
        <v>15</v>
      </c>
    </row>
    <row r="26" spans="1:5" s="169" customFormat="1" ht="24" thickBot="1">
      <c r="A26" s="168"/>
      <c r="B26" s="157"/>
      <c r="C26" s="161" t="s">
        <v>267</v>
      </c>
      <c r="D26" s="162"/>
      <c r="E26" s="162"/>
    </row>
    <row r="27" spans="1:5" ht="5" customHeight="1">
      <c r="A27" s="160"/>
      <c r="B27" s="157"/>
      <c r="C27" s="158"/>
      <c r="D27" s="157"/>
      <c r="E27" s="157"/>
    </row>
    <row r="28" spans="1:5" ht="15.5">
      <c r="A28" s="160"/>
      <c r="B28" s="164"/>
      <c r="C28" s="175" t="s">
        <v>268</v>
      </c>
      <c r="D28" s="166"/>
      <c r="E28" s="176">
        <v>17</v>
      </c>
    </row>
    <row r="29" spans="1:5" ht="15.5">
      <c r="A29" s="160"/>
      <c r="B29" s="164"/>
      <c r="C29" s="175" t="s">
        <v>269</v>
      </c>
      <c r="D29" s="166"/>
      <c r="E29" s="176">
        <v>18</v>
      </c>
    </row>
    <row r="30" spans="1:5" ht="15.5">
      <c r="A30" s="160"/>
      <c r="B30" s="164"/>
      <c r="C30" s="175" t="s">
        <v>270</v>
      </c>
      <c r="D30" s="166"/>
      <c r="E30" s="176">
        <v>19</v>
      </c>
    </row>
    <row r="31" spans="1:5" ht="15.5">
      <c r="A31" s="160"/>
      <c r="B31" s="164"/>
      <c r="C31" s="175" t="s">
        <v>130</v>
      </c>
      <c r="D31" s="166"/>
      <c r="E31" s="176">
        <v>20</v>
      </c>
    </row>
    <row r="34" spans="1:5" s="171" customFormat="1" ht="10" customHeight="1">
      <c r="A34" s="170"/>
      <c r="B34" s="170"/>
      <c r="C34" s="170"/>
      <c r="D34" s="170"/>
      <c r="E34" s="170"/>
    </row>
    <row r="35" spans="1:5" s="171" customFormat="1" ht="15.5">
      <c r="A35" s="170"/>
      <c r="B35" s="170"/>
      <c r="C35" s="174" t="s">
        <v>150</v>
      </c>
      <c r="D35" s="170"/>
      <c r="E35" s="170"/>
    </row>
    <row r="36" spans="1:5" s="171" customFormat="1" ht="5" customHeight="1">
      <c r="A36" s="170"/>
      <c r="B36" s="170"/>
      <c r="C36" s="170"/>
      <c r="D36" s="170"/>
      <c r="E36" s="170"/>
    </row>
    <row r="37" spans="1:5" s="171" customFormat="1" ht="15">
      <c r="A37" s="170"/>
      <c r="B37" s="170"/>
      <c r="C37" s="172"/>
      <c r="D37" s="170"/>
      <c r="E37" s="170"/>
    </row>
    <row r="38" spans="1:5" s="171" customFormat="1" ht="15">
      <c r="A38" s="170"/>
      <c r="B38" s="170"/>
      <c r="C38" s="170"/>
      <c r="D38" s="170"/>
      <c r="E38" s="170"/>
    </row>
    <row r="39" spans="1:5" s="171" customFormat="1" ht="15">
      <c r="A39" s="170"/>
      <c r="B39" s="170"/>
      <c r="C39" s="170"/>
      <c r="D39" s="170"/>
      <c r="E39" s="170"/>
    </row>
    <row r="40" spans="1:5" s="171" customFormat="1" ht="15">
      <c r="A40" s="170"/>
      <c r="B40" s="170"/>
      <c r="C40" s="170"/>
      <c r="D40" s="170"/>
      <c r="E40" s="170"/>
    </row>
    <row r="41" spans="1:5" s="171" customFormat="1" ht="15">
      <c r="A41" s="170"/>
      <c r="B41" s="170"/>
      <c r="C41" s="170"/>
      <c r="D41" s="170"/>
      <c r="E41" s="170"/>
    </row>
    <row r="42" spans="1:5" s="171" customFormat="1" ht="15">
      <c r="A42" s="170"/>
      <c r="B42" s="170"/>
      <c r="C42" s="170"/>
      <c r="D42" s="170"/>
      <c r="E42" s="170"/>
    </row>
    <row r="43" spans="1:5" s="171" customFormat="1" ht="10" customHeight="1">
      <c r="A43" s="170"/>
      <c r="B43" s="170"/>
      <c r="C43" s="170"/>
      <c r="D43" s="170"/>
      <c r="E43" s="170"/>
    </row>
  </sheetData>
  <mergeCells count="1">
    <mergeCell ref="B2:E2"/>
  </mergeCells>
  <hyperlinks>
    <hyperlink ref="C8" location="'Operating KPIs - annual'!A1" display="Operating KPIs - annual"/>
    <hyperlink ref="C9" location="'Operating KPIs - quarterly'!A1" display="Operating KPIs - quarterly"/>
    <hyperlink ref="C10" location="'Financial Highlights'!A1" display="Financial Highlights"/>
    <hyperlink ref="C7" location="'The Group'!A1" display="The Group"/>
    <hyperlink ref="C14" location="'P&amp;L_PROFORMA'!A1" display="P&amp;L_PROFORMA"/>
    <hyperlink ref="C15" location="'P&amp;L Segments_PROFORMA'!A1" display="P&amp;L Segments_PROFORMA"/>
    <hyperlink ref="C16" location="'Quarterly Results_PROFORMA'!A1" display="Quarterly Results_PROFORMA"/>
    <hyperlink ref="C20" location="'P&amp;L_REPORTED'!A1" display="P&amp;L_REPORTED"/>
    <hyperlink ref="C21" location="'P&amp;L Segments_REPORTED'!A1" display="P&amp;L Segments_REPORTED"/>
    <hyperlink ref="C22" location="'Quarterly Results_REPORTED'!A1" display="Quarterly Results_REPORTED"/>
    <hyperlink ref="C23" location="'Conso. Balance Sheet'!A1" display="Conso. Balance Sheet"/>
    <hyperlink ref="C24" location="'Cash Flow &amp; NFP'!A1" display="Cash Flow &amp; NFP"/>
    <hyperlink ref="C28" location="'FNM S.p.A.'!A1" display="FNM S.p.A."/>
    <hyperlink ref="C29" location="'Summary_Trenord &amp; APL'!A1" display="Summary_Trenord &amp; APL"/>
    <hyperlink ref="C30" location="Ristori!A1" display="Ristori"/>
    <hyperlink ref="C31" location="Dividends!A1" display="Dividends"/>
  </hyperlink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7"/>
  <sheetViews>
    <sheetView showGridLines="0" tabSelected="1" zoomScale="50" zoomScaleNormal="50" workbookViewId="0" topLeftCell="A14">
      <selection activeCell="F46" sqref="F46"/>
    </sheetView>
  </sheetViews>
  <sheetFormatPr defaultColWidth="9.140625" defaultRowHeight="15"/>
  <cols>
    <col min="1" max="1" width="2.7109375" style="46" bestFit="1" customWidth="1"/>
    <col min="2" max="2" width="2.7109375" style="47" bestFit="1" customWidth="1"/>
    <col min="3" max="3" width="42.8515625" style="47" bestFit="1" customWidth="1"/>
    <col min="4" max="8" width="11.8515625" style="63" customWidth="1"/>
    <col min="9" max="16384" width="8.7109375" style="1" customWidth="1"/>
  </cols>
  <sheetData>
    <row r="1" spans="1:8" s="47" customFormat="1" ht="12">
      <c r="A1" s="46"/>
      <c r="D1" s="153"/>
      <c r="E1" s="63"/>
      <c r="F1" s="63"/>
      <c r="G1" s="63"/>
      <c r="H1" s="63"/>
    </row>
    <row r="2" ht="12"/>
    <row r="3" ht="12"/>
    <row r="4" spans="1:8" s="47" customFormat="1" ht="12">
      <c r="A4" s="46"/>
      <c r="D4" s="153"/>
      <c r="E4" s="63"/>
      <c r="F4" s="63"/>
      <c r="G4" s="63"/>
      <c r="H4" s="63"/>
    </row>
    <row r="5" ht="12"/>
    <row r="6" ht="5" customHeight="1"/>
    <row r="7" spans="1:15" s="50" customFormat="1" ht="20" customHeight="1" thickBot="1">
      <c r="A7" s="48"/>
      <c r="B7" s="49"/>
      <c r="C7" s="190" t="s">
        <v>169</v>
      </c>
      <c r="D7" s="189"/>
      <c r="E7" s="189"/>
      <c r="F7" s="189"/>
      <c r="G7" s="189"/>
      <c r="H7" s="189"/>
      <c r="I7" s="189"/>
      <c r="J7" s="189"/>
      <c r="K7" s="189"/>
      <c r="L7" s="189"/>
      <c r="M7" s="189"/>
      <c r="N7" s="189"/>
      <c r="O7" s="189"/>
    </row>
    <row r="10" ht="12"/>
    <row r="11" ht="12"/>
    <row r="12" ht="12"/>
    <row r="13" ht="12"/>
    <row r="14" ht="12"/>
    <row r="15" ht="12"/>
    <row r="16" ht="12"/>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sheetData>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799847602844"/>
  </sheetPr>
  <dimension ref="A1:AB60"/>
  <sheetViews>
    <sheetView showGridLines="0" zoomScale="110" zoomScaleNormal="110" workbookViewId="0" topLeftCell="A1">
      <selection activeCell="G22" sqref="G22"/>
    </sheetView>
  </sheetViews>
  <sheetFormatPr defaultColWidth="9.140625" defaultRowHeight="15"/>
  <cols>
    <col min="1" max="1" width="2.7109375" style="46" bestFit="1" customWidth="1"/>
    <col min="2" max="2" width="2.7109375" style="47" bestFit="1" customWidth="1"/>
    <col min="3" max="3" width="42.8515625" style="47" bestFit="1" customWidth="1"/>
    <col min="4" max="7" width="11.8515625" style="63" customWidth="1"/>
    <col min="8" max="8" width="11.8515625" style="63" hidden="1" customWidth="1"/>
    <col min="9" max="16384" width="8.7109375" style="1" customWidth="1"/>
  </cols>
  <sheetData>
    <row r="1" spans="1:8" s="47" customFormat="1" ht="12">
      <c r="A1" s="46"/>
      <c r="D1" s="153"/>
      <c r="E1" s="63"/>
      <c r="F1" s="63"/>
      <c r="G1" s="63"/>
      <c r="H1" s="63"/>
    </row>
    <row r="2" ht="12"/>
    <row r="3" ht="12"/>
    <row r="4" spans="1:8" s="47" customFormat="1" ht="12">
      <c r="A4" s="46"/>
      <c r="D4" s="153"/>
      <c r="E4" s="63"/>
      <c r="F4" s="63"/>
      <c r="G4" s="63"/>
      <c r="H4" s="63"/>
    </row>
    <row r="5" ht="12"/>
    <row r="6" ht="5" customHeight="1"/>
    <row r="7" spans="1:15" s="183" customFormat="1" ht="20" customHeight="1">
      <c r="A7" s="48"/>
      <c r="B7" s="49"/>
      <c r="C7" s="182" t="s">
        <v>254</v>
      </c>
      <c r="D7" s="49"/>
      <c r="E7" s="49"/>
      <c r="F7" s="49"/>
      <c r="G7" s="49"/>
      <c r="H7" s="49"/>
      <c r="I7" s="49"/>
      <c r="J7" s="49"/>
      <c r="K7" s="49"/>
      <c r="L7" s="49"/>
      <c r="M7" s="49"/>
      <c r="N7" s="49"/>
      <c r="O7" s="49"/>
    </row>
    <row r="8" spans="1:8" s="185" customFormat="1" ht="5" customHeight="1">
      <c r="A8" s="46"/>
      <c r="B8" s="46"/>
      <c r="C8" s="46"/>
      <c r="D8" s="184"/>
      <c r="E8" s="184"/>
      <c r="F8" s="184"/>
      <c r="G8" s="184"/>
      <c r="H8" s="184"/>
    </row>
    <row r="9" spans="1:8" s="152" customFormat="1" ht="20" customHeight="1">
      <c r="A9" s="186"/>
      <c r="B9" s="187"/>
      <c r="C9" s="188" t="s">
        <v>206</v>
      </c>
      <c r="D9" s="187"/>
      <c r="E9" s="187"/>
      <c r="F9" s="187"/>
      <c r="G9" s="187"/>
      <c r="H9" s="187"/>
    </row>
    <row r="11" spans="1:8" s="50" customFormat="1" ht="20" customHeight="1" thickBot="1">
      <c r="A11" s="48"/>
      <c r="B11" s="49"/>
      <c r="C11" s="190" t="s">
        <v>204</v>
      </c>
      <c r="D11" s="189"/>
      <c r="E11" s="189"/>
      <c r="F11" s="189"/>
      <c r="G11" s="189"/>
      <c r="H11" s="189"/>
    </row>
    <row r="12" spans="1:8" s="53" customFormat="1" ht="15" customHeight="1" thickBot="1">
      <c r="A12" s="51"/>
      <c r="B12" s="52"/>
      <c r="C12" s="24" t="s">
        <v>203</v>
      </c>
      <c r="D12" s="17">
        <v>2018</v>
      </c>
      <c r="E12" s="180">
        <v>2019</v>
      </c>
      <c r="F12" s="17">
        <v>2020</v>
      </c>
      <c r="G12" s="180">
        <v>2021</v>
      </c>
      <c r="H12" s="180">
        <v>2022</v>
      </c>
    </row>
    <row r="13" spans="1:8" ht="5" customHeight="1">
      <c r="A13" s="47"/>
      <c r="B13" s="51"/>
      <c r="C13" s="54"/>
      <c r="D13" s="191"/>
      <c r="E13" s="191"/>
      <c r="F13" s="192"/>
      <c r="G13" s="192"/>
      <c r="H13" s="192"/>
    </row>
    <row r="14" spans="2:12" s="290" customFormat="1" ht="15">
      <c r="B14" s="57"/>
      <c r="C14" s="58" t="s">
        <v>109</v>
      </c>
      <c r="D14" s="291">
        <f>'Operating KPIs - quarterly'!J14</f>
        <v>71.6</v>
      </c>
      <c r="E14" s="291">
        <f>'Operating KPIs - quarterly'!Q14</f>
        <v>73.42501580999999</v>
      </c>
      <c r="F14" s="291">
        <f>'Operating KPIs - quarterly'!X14</f>
        <v>44.10063235</v>
      </c>
      <c r="G14" s="291">
        <f>'Operating KPIs - quarterly'!AE14</f>
        <v>46.2235883</v>
      </c>
      <c r="H14" s="291">
        <f>'Operating KPIs - quarterly'!AL14</f>
        <v>0</v>
      </c>
      <c r="I14" s="74"/>
      <c r="J14" s="74"/>
      <c r="K14" s="74"/>
      <c r="L14" s="74"/>
    </row>
    <row r="15" spans="2:12" s="290" customFormat="1" ht="15">
      <c r="B15" s="57"/>
      <c r="C15" s="58" t="s">
        <v>110</v>
      </c>
      <c r="D15" s="291">
        <f>'Operating KPIs - quarterly'!J15</f>
        <v>4.5</v>
      </c>
      <c r="E15" s="291">
        <f>'Operating KPIs - quarterly'!Q15</f>
        <v>4.3</v>
      </c>
      <c r="F15" s="291">
        <f>'Operating KPIs - quarterly'!X15</f>
        <v>1.35009608</v>
      </c>
      <c r="G15" s="291">
        <f>'Operating KPIs - quarterly'!AE15</f>
        <v>1.94389003</v>
      </c>
      <c r="H15" s="291">
        <f>'Operating KPIs - quarterly'!AL15</f>
        <v>0</v>
      </c>
      <c r="I15" s="74"/>
      <c r="J15" s="148"/>
      <c r="K15" s="74"/>
      <c r="L15" s="74"/>
    </row>
    <row r="16" spans="2:12" s="290" customFormat="1" ht="15">
      <c r="B16" s="57"/>
      <c r="C16" s="60" t="s">
        <v>108</v>
      </c>
      <c r="D16" s="61">
        <f>SUM(D14:D15)</f>
        <v>76.1</v>
      </c>
      <c r="E16" s="61">
        <f aca="true" t="shared" si="0" ref="E16:G16">SUM(E14:E15)</f>
        <v>77.72501580999999</v>
      </c>
      <c r="F16" s="61">
        <f t="shared" si="0"/>
        <v>45.45072843</v>
      </c>
      <c r="G16" s="61">
        <f t="shared" si="0"/>
        <v>48.16747833</v>
      </c>
      <c r="H16" s="61">
        <f aca="true" t="shared" si="1" ref="H16">SUM(H14:H15)</f>
        <v>0</v>
      </c>
      <c r="I16" s="74"/>
      <c r="J16" s="74"/>
      <c r="K16" s="74"/>
      <c r="L16" s="74"/>
    </row>
    <row r="17" spans="2:12" s="163" customFormat="1" ht="15">
      <c r="B17" s="47"/>
      <c r="C17" s="2"/>
      <c r="D17" s="2"/>
      <c r="E17" s="2"/>
      <c r="F17" s="2"/>
      <c r="G17" s="2"/>
      <c r="H17" s="2"/>
      <c r="I17" s="2"/>
      <c r="J17" s="2"/>
      <c r="K17" s="2"/>
      <c r="L17" s="2"/>
    </row>
    <row r="18" spans="2:12" s="163" customFormat="1" ht="20" customHeight="1" thickBot="1">
      <c r="B18" s="47"/>
      <c r="C18" s="190" t="s">
        <v>252</v>
      </c>
      <c r="D18" s="189"/>
      <c r="E18" s="189"/>
      <c r="F18" s="189"/>
      <c r="G18" s="189"/>
      <c r="H18" s="189"/>
      <c r="I18" s="2"/>
      <c r="J18" s="2"/>
      <c r="K18" s="2"/>
      <c r="L18" s="2"/>
    </row>
    <row r="19" spans="2:12" s="163" customFormat="1" ht="15" thickBot="1">
      <c r="B19" s="47"/>
      <c r="C19" s="24" t="s">
        <v>205</v>
      </c>
      <c r="D19" s="17">
        <v>2018</v>
      </c>
      <c r="E19" s="180">
        <v>2019</v>
      </c>
      <c r="F19" s="17">
        <v>2020</v>
      </c>
      <c r="G19" s="180">
        <v>2021</v>
      </c>
      <c r="H19" s="180">
        <v>2022</v>
      </c>
      <c r="I19" s="2"/>
      <c r="J19" s="149"/>
      <c r="K19" s="148"/>
      <c r="L19" s="2"/>
    </row>
    <row r="20" spans="1:8" ht="5" customHeight="1">
      <c r="A20" s="47"/>
      <c r="B20" s="51"/>
      <c r="C20" s="54"/>
      <c r="D20" s="191"/>
      <c r="E20" s="191"/>
      <c r="F20" s="192"/>
      <c r="G20" s="192"/>
      <c r="H20" s="192"/>
    </row>
    <row r="21" spans="2:12" s="290" customFormat="1" ht="15">
      <c r="B21" s="57"/>
      <c r="C21" s="58" t="s">
        <v>109</v>
      </c>
      <c r="D21" s="291">
        <f>'Operating KPIs - quarterly'!J21</f>
        <v>21.6</v>
      </c>
      <c r="E21" s="291">
        <f>'Operating KPIs - quarterly'!Q21</f>
        <v>19.809992750000003</v>
      </c>
      <c r="F21" s="291">
        <f>'Operating KPIs - quarterly'!X21</f>
        <v>15.413248509999999</v>
      </c>
      <c r="G21" s="291">
        <f>'Operating KPIs - quarterly'!AE21</f>
        <v>20.87495351</v>
      </c>
      <c r="H21" s="291">
        <f>'Operating KPIs - quarterly'!AL21</f>
        <v>0</v>
      </c>
      <c r="I21" s="74"/>
      <c r="K21" s="74"/>
      <c r="L21" s="148"/>
    </row>
    <row r="22" spans="2:12" s="163" customFormat="1" ht="15">
      <c r="B22" s="47"/>
      <c r="C22" s="58" t="s">
        <v>110</v>
      </c>
      <c r="D22" s="291">
        <f>'Operating KPIs - quarterly'!J22</f>
        <v>5.5</v>
      </c>
      <c r="E22" s="291">
        <f>'Operating KPIs - quarterly'!Q22</f>
        <v>4.3583441999999994</v>
      </c>
      <c r="F22" s="291">
        <f>'Operating KPIs - quarterly'!X22</f>
        <v>3.56614394</v>
      </c>
      <c r="G22" s="291">
        <f>'Operating KPIs - quarterly'!AE22</f>
        <v>4.40632757</v>
      </c>
      <c r="H22" s="291">
        <f>'Operating KPIs - quarterly'!AL22</f>
        <v>0</v>
      </c>
      <c r="I22" s="2"/>
      <c r="J22" s="2"/>
      <c r="K22" s="2"/>
      <c r="L22" s="148"/>
    </row>
    <row r="23" spans="2:12" s="163" customFormat="1" ht="15">
      <c r="B23" s="47"/>
      <c r="C23" s="60" t="s">
        <v>133</v>
      </c>
      <c r="D23" s="61">
        <f>SUM(D21:D22)</f>
        <v>27.1</v>
      </c>
      <c r="E23" s="61">
        <f aca="true" t="shared" si="2" ref="E23:G23">SUM(E21:E22)</f>
        <v>24.168336950000004</v>
      </c>
      <c r="F23" s="61">
        <f t="shared" si="2"/>
        <v>18.97939245</v>
      </c>
      <c r="G23" s="61">
        <f t="shared" si="2"/>
        <v>25.28128108</v>
      </c>
      <c r="H23" s="61">
        <f aca="true" t="shared" si="3" ref="H23">SUM(H21:H22)</f>
        <v>0</v>
      </c>
      <c r="I23" s="2"/>
      <c r="J23" s="2"/>
      <c r="K23" s="2"/>
      <c r="L23" s="2"/>
    </row>
    <row r="24" spans="5:8" ht="5" customHeight="1">
      <c r="E24" s="1"/>
      <c r="F24" s="1"/>
      <c r="G24" s="1"/>
      <c r="H24" s="1"/>
    </row>
    <row r="25" spans="2:12" s="163" customFormat="1" ht="15">
      <c r="B25" s="47"/>
      <c r="C25" s="45" t="s">
        <v>282</v>
      </c>
      <c r="D25" s="2"/>
      <c r="E25" s="2"/>
      <c r="F25" s="2"/>
      <c r="G25" s="2"/>
      <c r="H25" s="2"/>
      <c r="I25" s="2"/>
      <c r="J25" s="2"/>
      <c r="K25" s="2"/>
      <c r="L25" s="2"/>
    </row>
    <row r="26" spans="2:12" s="163" customFormat="1" ht="15">
      <c r="B26" s="47"/>
      <c r="C26" s="2"/>
      <c r="D26" s="2"/>
      <c r="E26" s="2"/>
      <c r="F26" s="2"/>
      <c r="G26" s="2"/>
      <c r="H26" s="2"/>
      <c r="I26" s="2"/>
      <c r="J26" s="2"/>
      <c r="K26" s="2"/>
      <c r="L26" s="2"/>
    </row>
    <row r="27" spans="1:8" s="152" customFormat="1" ht="20" customHeight="1">
      <c r="A27" s="186"/>
      <c r="B27" s="187"/>
      <c r="C27" s="188" t="s">
        <v>119</v>
      </c>
      <c r="D27" s="187"/>
      <c r="E27" s="187"/>
      <c r="F27" s="187"/>
      <c r="G27" s="187"/>
      <c r="H27" s="187"/>
    </row>
    <row r="29" spans="1:8" s="50" customFormat="1" ht="20" customHeight="1" thickBot="1">
      <c r="A29" s="48"/>
      <c r="B29" s="49"/>
      <c r="C29" s="190" t="s">
        <v>122</v>
      </c>
      <c r="D29" s="189"/>
      <c r="E29" s="189"/>
      <c r="F29" s="189"/>
      <c r="G29" s="189"/>
      <c r="H29" s="189"/>
    </row>
    <row r="30" spans="1:8" s="53" customFormat="1" ht="15" customHeight="1" thickBot="1">
      <c r="A30" s="51"/>
      <c r="B30" s="52"/>
      <c r="C30" s="24" t="s">
        <v>207</v>
      </c>
      <c r="D30" s="17">
        <v>2018</v>
      </c>
      <c r="E30" s="180">
        <v>2019</v>
      </c>
      <c r="F30" s="17">
        <v>2020</v>
      </c>
      <c r="G30" s="180">
        <v>2021</v>
      </c>
      <c r="H30" s="180">
        <v>2022</v>
      </c>
    </row>
    <row r="31" spans="1:8" ht="5" customHeight="1">
      <c r="A31" s="47"/>
      <c r="B31" s="51"/>
      <c r="C31" s="54"/>
      <c r="D31" s="191"/>
      <c r="E31" s="191"/>
      <c r="F31" s="192"/>
      <c r="G31" s="192"/>
      <c r="H31" s="192"/>
    </row>
    <row r="32" spans="2:12" s="163" customFormat="1" ht="15">
      <c r="B32" s="47"/>
      <c r="C32" s="58" t="s">
        <v>112</v>
      </c>
      <c r="D32" s="59">
        <f>'Operating KPIs - quarterly'!J32</f>
        <v>2517.5710036900005</v>
      </c>
      <c r="E32" s="59">
        <f>'Operating KPIs - quarterly'!Q32</f>
        <v>2511.7928613500003</v>
      </c>
      <c r="F32" s="59">
        <f>'Operating KPIs - quarterly'!X32</f>
        <v>1584.7310067299998</v>
      </c>
      <c r="G32" s="59">
        <f>'Operating KPIs - quarterly'!AE32</f>
        <v>2038.8114137199998</v>
      </c>
      <c r="H32" s="59">
        <f>'Operating KPIs - quarterly'!AL32</f>
        <v>0</v>
      </c>
      <c r="I32" s="75"/>
      <c r="J32" s="59"/>
      <c r="K32" s="2"/>
      <c r="L32" s="2"/>
    </row>
    <row r="33" spans="2:12" s="163" customFormat="1" ht="15">
      <c r="B33" s="47"/>
      <c r="C33" s="58" t="s">
        <v>113</v>
      </c>
      <c r="D33" s="59">
        <f>'Operating KPIs - quarterly'!J33</f>
        <v>593.02408371</v>
      </c>
      <c r="E33" s="59">
        <f>'Operating KPIs - quarterly'!Q33</f>
        <v>603.0089435799999</v>
      </c>
      <c r="F33" s="59">
        <f>'Operating KPIs - quarterly'!X33</f>
        <v>532.69053386</v>
      </c>
      <c r="G33" s="59">
        <f>'Operating KPIs - quarterly'!AE33</f>
        <v>610.16704536</v>
      </c>
      <c r="H33" s="59">
        <f>'Operating KPIs - quarterly'!AL33</f>
        <v>0</v>
      </c>
      <c r="I33" s="75"/>
      <c r="J33" s="59"/>
      <c r="K33" s="2"/>
      <c r="L33" s="2"/>
    </row>
    <row r="34" spans="2:12" s="163" customFormat="1" ht="15">
      <c r="B34" s="47"/>
      <c r="C34" s="60" t="s">
        <v>251</v>
      </c>
      <c r="D34" s="61">
        <f>SUM(D32:D33)</f>
        <v>3110.5950874000005</v>
      </c>
      <c r="E34" s="61">
        <f aca="true" t="shared" si="4" ref="E34:G34">SUM(E32:E33)</f>
        <v>3114.8018049300003</v>
      </c>
      <c r="F34" s="61">
        <f t="shared" si="4"/>
        <v>2117.4215405899995</v>
      </c>
      <c r="G34" s="61">
        <f t="shared" si="4"/>
        <v>2648.97845908</v>
      </c>
      <c r="H34" s="61">
        <f aca="true" t="shared" si="5" ref="H34">SUM(H32:H33)</f>
        <v>0</v>
      </c>
      <c r="I34" s="2"/>
      <c r="J34" s="2"/>
      <c r="K34" s="2"/>
      <c r="L34" s="2"/>
    </row>
    <row r="37" spans="3:8" ht="20" customHeight="1" thickBot="1">
      <c r="C37" s="190" t="s">
        <v>208</v>
      </c>
      <c r="D37" s="189"/>
      <c r="E37" s="189"/>
      <c r="F37" s="189"/>
      <c r="G37" s="189"/>
      <c r="H37" s="189"/>
    </row>
    <row r="38" spans="3:8" ht="15" thickBot="1">
      <c r="C38" s="24" t="s">
        <v>207</v>
      </c>
      <c r="D38" s="17">
        <v>2018</v>
      </c>
      <c r="E38" s="180">
        <v>2019</v>
      </c>
      <c r="F38" s="17">
        <v>2020</v>
      </c>
      <c r="G38" s="180">
        <v>2021</v>
      </c>
      <c r="H38" s="180">
        <v>2022</v>
      </c>
    </row>
    <row r="39" spans="1:8" ht="5" customHeight="1">
      <c r="A39" s="47"/>
      <c r="B39" s="51"/>
      <c r="C39" s="54"/>
      <c r="D39" s="191"/>
      <c r="E39" s="191"/>
      <c r="F39" s="192"/>
      <c r="G39" s="192"/>
      <c r="H39" s="192"/>
    </row>
    <row r="40" spans="3:8" ht="15">
      <c r="C40" s="58" t="s">
        <v>112</v>
      </c>
      <c r="D40" s="67"/>
      <c r="E40" s="59">
        <f>'Operating KPIs - quarterly'!Q40</f>
        <v>232.249927</v>
      </c>
      <c r="F40" s="59">
        <f>'Operating KPIs - quarterly'!X40</f>
        <v>148.656514</v>
      </c>
      <c r="G40" s="59">
        <f>'Operating KPIs - quarterly'!AE40</f>
        <v>196.048543</v>
      </c>
      <c r="H40" s="59">
        <f>'Operating KPIs - quarterly'!AL40</f>
        <v>0</v>
      </c>
    </row>
    <row r="41" spans="3:8" ht="15">
      <c r="C41" s="58" t="s">
        <v>113</v>
      </c>
      <c r="D41" s="67"/>
      <c r="E41" s="59">
        <f>'Operating KPIs - quarterly'!Q41</f>
        <v>54.616316</v>
      </c>
      <c r="F41" s="59">
        <f>'Operating KPIs - quarterly'!X41</f>
        <v>44.630979</v>
      </c>
      <c r="G41" s="59">
        <f>'Operating KPIs - quarterly'!AE41</f>
        <v>54.847847</v>
      </c>
      <c r="H41" s="59">
        <f>'Operating KPIs - quarterly'!AL41</f>
        <v>0</v>
      </c>
    </row>
    <row r="42" spans="3:8" ht="15">
      <c r="C42" s="60" t="s">
        <v>251</v>
      </c>
      <c r="D42" s="68"/>
      <c r="E42" s="61">
        <f>SUM(E40:E41)</f>
        <v>286.866243</v>
      </c>
      <c r="F42" s="61">
        <f aca="true" t="shared" si="6" ref="F42:G42">SUM(F40:F41)</f>
        <v>193.28749299999998</v>
      </c>
      <c r="G42" s="61">
        <f t="shared" si="6"/>
        <v>250.89639</v>
      </c>
      <c r="H42" s="61">
        <f aca="true" t="shared" si="7" ref="H42">SUM(H40:H41)</f>
        <v>0</v>
      </c>
    </row>
    <row r="45" spans="1:8" s="152" customFormat="1" ht="20" customHeight="1">
      <c r="A45" s="186"/>
      <c r="B45" s="187"/>
      <c r="C45" s="188" t="s">
        <v>271</v>
      </c>
      <c r="D45" s="187"/>
      <c r="E45" s="187"/>
      <c r="F45" s="187"/>
      <c r="G45" s="187"/>
      <c r="H45" s="187"/>
    </row>
    <row r="47" spans="1:8" s="50" customFormat="1" ht="20" customHeight="1" thickBot="1">
      <c r="A47" s="48"/>
      <c r="B47" s="49"/>
      <c r="C47" s="190" t="s">
        <v>121</v>
      </c>
      <c r="D47" s="189"/>
      <c r="E47" s="189"/>
      <c r="F47" s="189"/>
      <c r="G47" s="189"/>
      <c r="H47" s="189"/>
    </row>
    <row r="48" spans="1:8" s="53" customFormat="1" ht="15" customHeight="1" thickBot="1">
      <c r="A48" s="51"/>
      <c r="B48" s="52"/>
      <c r="C48" s="24"/>
      <c r="D48" s="17">
        <v>2018</v>
      </c>
      <c r="E48" s="180">
        <v>2019</v>
      </c>
      <c r="F48" s="17">
        <v>2020</v>
      </c>
      <c r="G48" s="180">
        <v>2021</v>
      </c>
      <c r="H48" s="180">
        <v>2022</v>
      </c>
    </row>
    <row r="49" spans="1:8" ht="5" customHeight="1">
      <c r="A49" s="47"/>
      <c r="B49" s="51"/>
      <c r="C49" s="54"/>
      <c r="D49" s="191"/>
      <c r="E49" s="191"/>
      <c r="F49" s="192"/>
      <c r="G49" s="192"/>
      <c r="H49" s="192"/>
    </row>
    <row r="50" spans="2:12" s="290" customFormat="1" ht="15">
      <c r="B50" s="57"/>
      <c r="C50" s="60" t="s">
        <v>209</v>
      </c>
      <c r="D50" s="61">
        <f>'Operating KPIs - quarterly'!J50</f>
        <v>209</v>
      </c>
      <c r="E50" s="61">
        <f>'Operating KPIs - quarterly'!Q50</f>
        <v>214.521326</v>
      </c>
      <c r="F50" s="61">
        <f>'Operating KPIs - quarterly'!X50</f>
        <v>92.577313</v>
      </c>
      <c r="G50" s="61">
        <f>'Operating KPIs - quarterly'!AE50</f>
        <v>116.3</v>
      </c>
      <c r="H50" s="61">
        <f>'Operating KPIs - quarterly'!AL50</f>
        <v>0</v>
      </c>
      <c r="I50" s="74"/>
      <c r="J50" s="74"/>
      <c r="K50" s="74"/>
      <c r="L50" s="74"/>
    </row>
    <row r="51" spans="1:8" ht="5" customHeight="1">
      <c r="A51" s="47"/>
      <c r="B51" s="51"/>
      <c r="C51" s="54"/>
      <c r="D51" s="191"/>
      <c r="E51" s="191"/>
      <c r="F51" s="191"/>
      <c r="G51" s="191"/>
      <c r="H51" s="191"/>
    </row>
    <row r="52" spans="3:8" ht="15">
      <c r="C52" s="60" t="s">
        <v>213</v>
      </c>
      <c r="D52" s="61"/>
      <c r="E52" s="61"/>
      <c r="F52" s="61"/>
      <c r="G52" s="61"/>
      <c r="H52" s="61"/>
    </row>
    <row r="53" spans="2:12" s="290" customFormat="1" ht="15">
      <c r="B53" s="57"/>
      <c r="C53" s="58" t="s">
        <v>211</v>
      </c>
      <c r="D53" s="292">
        <f>'Operating KPIs - quarterly'!J53</f>
        <v>802.7</v>
      </c>
      <c r="E53" s="292">
        <f>'Operating KPIs - quarterly'!Q53</f>
        <v>820.2</v>
      </c>
      <c r="F53" s="292">
        <f>'Operating KPIs - quarterly'!X53</f>
        <v>304.1</v>
      </c>
      <c r="G53" s="292">
        <f>'Operating KPIs - quarterly'!AE53</f>
        <v>387.8</v>
      </c>
      <c r="H53" s="292">
        <f>'Operating KPIs - quarterly'!AL53</f>
        <v>0</v>
      </c>
      <c r="I53" s="74"/>
      <c r="J53" s="74"/>
      <c r="K53" s="74"/>
      <c r="L53" s="74"/>
    </row>
    <row r="54" spans="2:12" s="290" customFormat="1" ht="15">
      <c r="B54" s="57"/>
      <c r="C54" s="58" t="s">
        <v>212</v>
      </c>
      <c r="D54" s="292">
        <f>'Operating KPIs - quarterly'!J54</f>
        <v>299.4</v>
      </c>
      <c r="E54" s="292">
        <f>'Operating KPIs - quarterly'!Q54</f>
        <v>292.7</v>
      </c>
      <c r="F54" s="293"/>
      <c r="G54" s="293"/>
      <c r="H54" s="293"/>
      <c r="I54" s="74"/>
      <c r="J54" s="74"/>
      <c r="K54" s="74"/>
      <c r="L54" s="74"/>
    </row>
    <row r="55" spans="1:8" ht="13.5" customHeight="1">
      <c r="A55" s="47"/>
      <c r="B55" s="51"/>
      <c r="C55" s="54"/>
      <c r="D55" s="191"/>
      <c r="E55" s="191"/>
      <c r="F55" s="191"/>
      <c r="G55" s="191"/>
      <c r="H55" s="191"/>
    </row>
    <row r="56" spans="3:8" ht="15">
      <c r="C56" s="60" t="s">
        <v>210</v>
      </c>
      <c r="D56" s="61">
        <f>'Operating KPIs - quarterly'!J56</f>
        <v>42.85</v>
      </c>
      <c r="E56" s="61">
        <f>'Operating KPIs - quarterly'!Q56</f>
        <v>42</v>
      </c>
      <c r="F56" s="61">
        <f>'Operating KPIs - quarterly'!X56</f>
        <v>34.7</v>
      </c>
      <c r="G56" s="61">
        <f>'Operating KPIs - quarterly'!AE56</f>
        <v>38.8</v>
      </c>
      <c r="H56" s="61">
        <f>'Operating KPIs - quarterly'!AL56</f>
        <v>0</v>
      </c>
    </row>
    <row r="60" spans="12:28" ht="15">
      <c r="L60" s="294"/>
      <c r="M60" s="294"/>
      <c r="O60" s="294"/>
      <c r="T60" s="294"/>
      <c r="U60" s="294"/>
      <c r="W60" s="294"/>
      <c r="Z60" s="295">
        <v>-0.4578088578088578</v>
      </c>
      <c r="AB60" s="295">
        <v>-0.43130434782608695</v>
      </c>
    </row>
  </sheetData>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L60"/>
  <sheetViews>
    <sheetView showGridLines="0" zoomScale="110" zoomScaleNormal="110" workbookViewId="0" topLeftCell="A48">
      <selection activeCell="Q15" sqref="Q15"/>
    </sheetView>
  </sheetViews>
  <sheetFormatPr defaultColWidth="9.140625" defaultRowHeight="15"/>
  <cols>
    <col min="1" max="1" width="2.7109375" style="46" bestFit="1" customWidth="1"/>
    <col min="2" max="2" width="2.7109375" style="47" bestFit="1" customWidth="1"/>
    <col min="3" max="3" width="42.8515625" style="47" bestFit="1" customWidth="1"/>
    <col min="4" max="7" width="11.8515625" style="63" customWidth="1"/>
    <col min="8" max="16384" width="8.7109375" style="1" customWidth="1"/>
  </cols>
  <sheetData>
    <row r="1" spans="1:7" s="47" customFormat="1" ht="12">
      <c r="A1" s="46"/>
      <c r="D1" s="153"/>
      <c r="E1" s="63"/>
      <c r="F1" s="63"/>
      <c r="G1" s="63"/>
    </row>
    <row r="2" ht="12"/>
    <row r="3" ht="12"/>
    <row r="4" spans="1:7" s="47" customFormat="1" ht="12">
      <c r="A4" s="46"/>
      <c r="D4" s="153"/>
      <c r="E4" s="63"/>
      <c r="F4" s="63"/>
      <c r="G4" s="63"/>
    </row>
    <row r="5" ht="12"/>
    <row r="6" ht="5" customHeight="1">
      <c r="H6" s="63"/>
    </row>
    <row r="7" spans="1:15" s="183" customFormat="1" ht="20" customHeight="1">
      <c r="A7" s="48"/>
      <c r="B7" s="49"/>
      <c r="C7" s="182" t="s">
        <v>255</v>
      </c>
      <c r="D7" s="49"/>
      <c r="E7" s="49"/>
      <c r="F7" s="49"/>
      <c r="G7" s="49"/>
      <c r="H7" s="49"/>
      <c r="I7" s="49"/>
      <c r="J7" s="49"/>
      <c r="K7" s="49"/>
      <c r="L7" s="49"/>
      <c r="M7" s="49"/>
      <c r="N7" s="49"/>
      <c r="O7" s="49"/>
    </row>
    <row r="8" spans="1:8" s="185" customFormat="1" ht="5" customHeight="1">
      <c r="A8" s="46"/>
      <c r="B8" s="46"/>
      <c r="C8" s="46"/>
      <c r="D8" s="184"/>
      <c r="E8" s="184"/>
      <c r="F8" s="184"/>
      <c r="G8" s="184"/>
      <c r="H8" s="184"/>
    </row>
    <row r="9" spans="1:7" s="152" customFormat="1" ht="20" customHeight="1">
      <c r="A9" s="186"/>
      <c r="B9" s="187"/>
      <c r="C9" s="188" t="s">
        <v>206</v>
      </c>
      <c r="D9" s="187"/>
      <c r="E9" s="187"/>
      <c r="F9" s="187"/>
      <c r="G9" s="187"/>
    </row>
    <row r="11" spans="1:38" s="50" customFormat="1" ht="20" customHeight="1" thickBot="1">
      <c r="A11" s="48"/>
      <c r="B11" s="49"/>
      <c r="C11" s="190" t="s">
        <v>204</v>
      </c>
      <c r="D11" s="317">
        <v>2018</v>
      </c>
      <c r="E11" s="318"/>
      <c r="F11" s="318"/>
      <c r="G11" s="318"/>
      <c r="H11" s="318"/>
      <c r="I11" s="318"/>
      <c r="J11" s="319"/>
      <c r="K11" s="320">
        <v>2019</v>
      </c>
      <c r="L11" s="321"/>
      <c r="M11" s="321"/>
      <c r="N11" s="321"/>
      <c r="O11" s="321"/>
      <c r="P11" s="321"/>
      <c r="Q11" s="322"/>
      <c r="R11" s="317">
        <v>2020</v>
      </c>
      <c r="S11" s="318"/>
      <c r="T11" s="318"/>
      <c r="U11" s="318"/>
      <c r="V11" s="318"/>
      <c r="W11" s="318"/>
      <c r="X11" s="319"/>
      <c r="Y11" s="320">
        <v>2021</v>
      </c>
      <c r="Z11" s="321"/>
      <c r="AA11" s="321"/>
      <c r="AB11" s="321"/>
      <c r="AC11" s="321"/>
      <c r="AD11" s="321"/>
      <c r="AE11" s="322"/>
      <c r="AF11" s="317">
        <v>2022</v>
      </c>
      <c r="AG11" s="318"/>
      <c r="AH11" s="318"/>
      <c r="AI11" s="318"/>
      <c r="AJ11" s="318"/>
      <c r="AK11" s="318"/>
      <c r="AL11" s="319"/>
    </row>
    <row r="12" spans="1:38" s="53" customFormat="1" ht="15" customHeight="1" thickBot="1">
      <c r="A12" s="51"/>
      <c r="B12" s="52"/>
      <c r="C12" s="24" t="s">
        <v>203</v>
      </c>
      <c r="D12" s="17" t="s">
        <v>164</v>
      </c>
      <c r="E12" s="17" t="s">
        <v>165</v>
      </c>
      <c r="F12" s="17" t="s">
        <v>221</v>
      </c>
      <c r="G12" s="17" t="s">
        <v>166</v>
      </c>
      <c r="H12" s="17" t="s">
        <v>222</v>
      </c>
      <c r="I12" s="17" t="s">
        <v>167</v>
      </c>
      <c r="J12" s="17" t="s">
        <v>168</v>
      </c>
      <c r="K12" s="41" t="s">
        <v>164</v>
      </c>
      <c r="L12" s="181" t="s">
        <v>165</v>
      </c>
      <c r="M12" s="181" t="s">
        <v>221</v>
      </c>
      <c r="N12" s="41" t="s">
        <v>166</v>
      </c>
      <c r="O12" s="181" t="s">
        <v>222</v>
      </c>
      <c r="P12" s="181" t="s">
        <v>167</v>
      </c>
      <c r="Q12" s="41" t="s">
        <v>168</v>
      </c>
      <c r="R12" s="37" t="s">
        <v>164</v>
      </c>
      <c r="S12" s="38" t="s">
        <v>165</v>
      </c>
      <c r="T12" s="38" t="s">
        <v>221</v>
      </c>
      <c r="U12" s="37" t="s">
        <v>166</v>
      </c>
      <c r="V12" s="38" t="s">
        <v>222</v>
      </c>
      <c r="W12" s="38" t="s">
        <v>167</v>
      </c>
      <c r="X12" s="39" t="s">
        <v>168</v>
      </c>
      <c r="Y12" s="41" t="s">
        <v>164</v>
      </c>
      <c r="Z12" s="181" t="s">
        <v>165</v>
      </c>
      <c r="AA12" s="181" t="s">
        <v>221</v>
      </c>
      <c r="AB12" s="41" t="s">
        <v>166</v>
      </c>
      <c r="AC12" s="181" t="s">
        <v>222</v>
      </c>
      <c r="AD12" s="181" t="s">
        <v>167</v>
      </c>
      <c r="AE12" s="41" t="s">
        <v>168</v>
      </c>
      <c r="AF12" s="17" t="s">
        <v>164</v>
      </c>
      <c r="AG12" s="17" t="s">
        <v>165</v>
      </c>
      <c r="AH12" s="17" t="s">
        <v>221</v>
      </c>
      <c r="AI12" s="17" t="s">
        <v>166</v>
      </c>
      <c r="AJ12" s="17" t="s">
        <v>222</v>
      </c>
      <c r="AK12" s="17" t="s">
        <v>167</v>
      </c>
      <c r="AL12" s="17" t="s">
        <v>168</v>
      </c>
    </row>
    <row r="13" spans="1:31" ht="5" customHeight="1">
      <c r="A13" s="47"/>
      <c r="B13" s="51"/>
      <c r="C13" s="54"/>
      <c r="D13" s="191"/>
      <c r="E13" s="191"/>
      <c r="F13" s="192"/>
      <c r="G13" s="192"/>
      <c r="K13" s="55"/>
      <c r="L13" s="55"/>
      <c r="M13" s="55"/>
      <c r="N13" s="55"/>
      <c r="O13" s="55"/>
      <c r="P13" s="55"/>
      <c r="Q13" s="55"/>
      <c r="Y13" s="55"/>
      <c r="Z13" s="55"/>
      <c r="AA13" s="55"/>
      <c r="AB13" s="55"/>
      <c r="AC13" s="55"/>
      <c r="AD13" s="55"/>
      <c r="AE13" s="55"/>
    </row>
    <row r="14" spans="2:33" s="290" customFormat="1" ht="15">
      <c r="B14" s="57"/>
      <c r="C14" s="58" t="s">
        <v>109</v>
      </c>
      <c r="D14" s="293"/>
      <c r="E14" s="293"/>
      <c r="F14" s="293"/>
      <c r="G14" s="293"/>
      <c r="H14" s="150"/>
      <c r="I14" s="150"/>
      <c r="J14" s="146">
        <v>71.6</v>
      </c>
      <c r="K14" s="147">
        <v>18.9</v>
      </c>
      <c r="L14" s="296">
        <f>M14-K14</f>
        <v>18.387570600000004</v>
      </c>
      <c r="M14" s="147">
        <v>37.2875706</v>
      </c>
      <c r="N14" s="296">
        <f>O14-M14</f>
        <v>16.205689550000002</v>
      </c>
      <c r="O14" s="147">
        <v>53.493260150000005</v>
      </c>
      <c r="P14" s="296">
        <f>Q14-O14</f>
        <v>19.931755659999986</v>
      </c>
      <c r="Q14" s="147">
        <v>73.42501580999999</v>
      </c>
      <c r="R14" s="146">
        <v>12.902</v>
      </c>
      <c r="S14" s="291">
        <f>T14-R14</f>
        <v>4.7618517500000035</v>
      </c>
      <c r="T14" s="146">
        <v>17.663851750000003</v>
      </c>
      <c r="U14" s="291">
        <f>V14-T14</f>
        <v>11.651276839999998</v>
      </c>
      <c r="V14" s="146">
        <v>29.31512859</v>
      </c>
      <c r="W14" s="291">
        <f>X14-V14</f>
        <v>14.785503759999997</v>
      </c>
      <c r="X14" s="146">
        <v>44.10063235</v>
      </c>
      <c r="Y14" s="147">
        <v>10.26</v>
      </c>
      <c r="Z14" s="296">
        <f>AA14-Y14</f>
        <v>10.779483700000002</v>
      </c>
      <c r="AA14" s="147">
        <v>21.0394837</v>
      </c>
      <c r="AB14" s="296">
        <f>AC14-AA14</f>
        <v>10.775228199999997</v>
      </c>
      <c r="AC14" s="147">
        <v>31.8147119</v>
      </c>
      <c r="AD14" s="296">
        <f>AE14-AC14</f>
        <v>14.408876400000004</v>
      </c>
      <c r="AE14" s="147">
        <v>46.2235883</v>
      </c>
      <c r="AF14" s="146">
        <v>12.952697</v>
      </c>
      <c r="AG14" s="291">
        <f>AH14-AF14</f>
        <v>-12.952697</v>
      </c>
    </row>
    <row r="15" spans="2:33" s="290" customFormat="1" ht="15">
      <c r="B15" s="57"/>
      <c r="C15" s="58" t="s">
        <v>110</v>
      </c>
      <c r="D15" s="293"/>
      <c r="E15" s="293"/>
      <c r="F15" s="293"/>
      <c r="G15" s="293"/>
      <c r="H15" s="150"/>
      <c r="I15" s="151"/>
      <c r="J15" s="146">
        <v>4.5</v>
      </c>
      <c r="K15" s="147">
        <v>1.3</v>
      </c>
      <c r="L15" s="296">
        <f>M15-K15</f>
        <v>0.8952733400000004</v>
      </c>
      <c r="M15" s="147">
        <v>2.1952733400000004</v>
      </c>
      <c r="N15" s="296">
        <f>O15-M15</f>
        <v>0.5405476899999995</v>
      </c>
      <c r="O15" s="147">
        <v>2.73582103</v>
      </c>
      <c r="P15" s="296">
        <f>Q15-O15</f>
        <v>1.56417897</v>
      </c>
      <c r="Q15" s="147">
        <v>4.3</v>
      </c>
      <c r="R15" s="146">
        <v>0.841</v>
      </c>
      <c r="S15" s="291">
        <f>T15-R15</f>
        <v>0.07808479000000002</v>
      </c>
      <c r="T15" s="146">
        <v>0.91908479</v>
      </c>
      <c r="U15" s="291">
        <f>V15-T15</f>
        <v>0.19497494999999987</v>
      </c>
      <c r="V15" s="146">
        <v>1.1140597399999999</v>
      </c>
      <c r="W15" s="291">
        <f>X15-V15</f>
        <v>0.23603634000000007</v>
      </c>
      <c r="X15" s="146">
        <v>1.35009608</v>
      </c>
      <c r="Y15" s="147">
        <v>0.29</v>
      </c>
      <c r="Z15" s="296">
        <f>AA15-Y15</f>
        <v>0.37150589000000006</v>
      </c>
      <c r="AA15" s="147">
        <v>0.66150589</v>
      </c>
      <c r="AB15" s="296">
        <f>AC15-AA15</f>
        <v>0.27551314000000005</v>
      </c>
      <c r="AC15" s="147">
        <v>0.9370190300000001</v>
      </c>
      <c r="AD15" s="296">
        <f>AE15-AC15</f>
        <v>1.0068709999999998</v>
      </c>
      <c r="AE15" s="147">
        <v>1.94389003</v>
      </c>
      <c r="AF15" s="146">
        <v>0.997</v>
      </c>
      <c r="AG15" s="291">
        <f>AH15-AF15</f>
        <v>-0.997</v>
      </c>
    </row>
    <row r="16" spans="2:38" s="290" customFormat="1" ht="15">
      <c r="B16" s="57"/>
      <c r="C16" s="60" t="s">
        <v>108</v>
      </c>
      <c r="D16" s="68"/>
      <c r="E16" s="68"/>
      <c r="F16" s="68"/>
      <c r="G16" s="68"/>
      <c r="H16" s="68"/>
      <c r="I16" s="68"/>
      <c r="J16" s="61">
        <f>SUM(J14:J15)</f>
        <v>76.1</v>
      </c>
      <c r="K16" s="62">
        <f aca="true" t="shared" si="0" ref="K16:AL16">SUM(K14:K15)</f>
        <v>20.2</v>
      </c>
      <c r="L16" s="62">
        <f t="shared" si="0"/>
        <v>19.282843940000003</v>
      </c>
      <c r="M16" s="62">
        <f t="shared" si="0"/>
        <v>39.48284394</v>
      </c>
      <c r="N16" s="62">
        <f t="shared" si="0"/>
        <v>16.746237240000003</v>
      </c>
      <c r="O16" s="62">
        <f t="shared" si="0"/>
        <v>56.22908118</v>
      </c>
      <c r="P16" s="62">
        <f t="shared" si="0"/>
        <v>21.495934629999986</v>
      </c>
      <c r="Q16" s="62">
        <f t="shared" si="0"/>
        <v>77.72501580999999</v>
      </c>
      <c r="R16" s="61">
        <f t="shared" si="0"/>
        <v>13.742999999999999</v>
      </c>
      <c r="S16" s="61">
        <f t="shared" si="0"/>
        <v>4.839936540000004</v>
      </c>
      <c r="T16" s="61">
        <f t="shared" si="0"/>
        <v>18.582936540000002</v>
      </c>
      <c r="U16" s="61">
        <f t="shared" si="0"/>
        <v>11.846251789999998</v>
      </c>
      <c r="V16" s="61">
        <f t="shared" si="0"/>
        <v>30.42918833</v>
      </c>
      <c r="W16" s="61">
        <f t="shared" si="0"/>
        <v>15.021540099999998</v>
      </c>
      <c r="X16" s="61">
        <f t="shared" si="0"/>
        <v>45.45072843</v>
      </c>
      <c r="Y16" s="62">
        <f t="shared" si="0"/>
        <v>10.549999999999999</v>
      </c>
      <c r="Z16" s="62">
        <f t="shared" si="0"/>
        <v>11.150989590000002</v>
      </c>
      <c r="AA16" s="62">
        <f t="shared" si="0"/>
        <v>21.700989590000002</v>
      </c>
      <c r="AB16" s="62">
        <f t="shared" si="0"/>
        <v>11.050741339999997</v>
      </c>
      <c r="AC16" s="62">
        <f t="shared" si="0"/>
        <v>32.75173093</v>
      </c>
      <c r="AD16" s="62">
        <f t="shared" si="0"/>
        <v>15.415747400000004</v>
      </c>
      <c r="AE16" s="62">
        <f t="shared" si="0"/>
        <v>48.16747833</v>
      </c>
      <c r="AF16" s="61">
        <f t="shared" si="0"/>
        <v>13.949697</v>
      </c>
      <c r="AG16" s="61">
        <f aca="true" t="shared" si="1" ref="AG16">SUM(AG14:AG15)</f>
        <v>-13.949697</v>
      </c>
      <c r="AH16" s="61">
        <f t="shared" si="0"/>
        <v>0</v>
      </c>
      <c r="AI16" s="61">
        <f t="shared" si="0"/>
        <v>0</v>
      </c>
      <c r="AJ16" s="61">
        <f t="shared" si="0"/>
        <v>0</v>
      </c>
      <c r="AK16" s="61">
        <f t="shared" si="0"/>
        <v>0</v>
      </c>
      <c r="AL16" s="61">
        <f t="shared" si="0"/>
        <v>0</v>
      </c>
    </row>
    <row r="17" spans="2:11" s="163" customFormat="1" ht="15">
      <c r="B17" s="47"/>
      <c r="C17" s="2"/>
      <c r="D17" s="2"/>
      <c r="E17" s="2"/>
      <c r="F17" s="2"/>
      <c r="G17" s="2"/>
      <c r="H17" s="2"/>
      <c r="I17" s="2"/>
      <c r="J17" s="2"/>
      <c r="K17" s="2"/>
    </row>
    <row r="18" spans="2:38" s="163" customFormat="1" ht="20" customHeight="1" thickBot="1">
      <c r="B18" s="47"/>
      <c r="C18" s="190" t="s">
        <v>252</v>
      </c>
      <c r="D18" s="317">
        <v>2018</v>
      </c>
      <c r="E18" s="318"/>
      <c r="F18" s="318"/>
      <c r="G18" s="318"/>
      <c r="H18" s="318"/>
      <c r="I18" s="318"/>
      <c r="J18" s="319"/>
      <c r="K18" s="320">
        <v>2019</v>
      </c>
      <c r="L18" s="321"/>
      <c r="M18" s="321"/>
      <c r="N18" s="321"/>
      <c r="O18" s="321"/>
      <c r="P18" s="321"/>
      <c r="Q18" s="322"/>
      <c r="R18" s="317">
        <v>2020</v>
      </c>
      <c r="S18" s="318"/>
      <c r="T18" s="318"/>
      <c r="U18" s="318"/>
      <c r="V18" s="318"/>
      <c r="W18" s="318"/>
      <c r="X18" s="319"/>
      <c r="Y18" s="320">
        <v>2021</v>
      </c>
      <c r="Z18" s="321"/>
      <c r="AA18" s="321"/>
      <c r="AB18" s="321"/>
      <c r="AC18" s="321"/>
      <c r="AD18" s="321"/>
      <c r="AE18" s="322"/>
      <c r="AF18" s="317">
        <v>2022</v>
      </c>
      <c r="AG18" s="318"/>
      <c r="AH18" s="318"/>
      <c r="AI18" s="318"/>
      <c r="AJ18" s="318"/>
      <c r="AK18" s="318"/>
      <c r="AL18" s="319"/>
    </row>
    <row r="19" spans="2:38" s="163" customFormat="1" ht="15" thickBot="1">
      <c r="B19" s="47"/>
      <c r="C19" s="24" t="s">
        <v>205</v>
      </c>
      <c r="D19" s="17" t="s">
        <v>164</v>
      </c>
      <c r="E19" s="17" t="s">
        <v>165</v>
      </c>
      <c r="F19" s="17" t="s">
        <v>221</v>
      </c>
      <c r="G19" s="17" t="s">
        <v>166</v>
      </c>
      <c r="H19" s="17" t="s">
        <v>222</v>
      </c>
      <c r="I19" s="17" t="s">
        <v>167</v>
      </c>
      <c r="J19" s="17" t="s">
        <v>168</v>
      </c>
      <c r="K19" s="41" t="s">
        <v>164</v>
      </c>
      <c r="L19" s="181" t="s">
        <v>165</v>
      </c>
      <c r="M19" s="181" t="s">
        <v>221</v>
      </c>
      <c r="N19" s="41" t="s">
        <v>166</v>
      </c>
      <c r="O19" s="181" t="s">
        <v>222</v>
      </c>
      <c r="P19" s="181" t="s">
        <v>167</v>
      </c>
      <c r="Q19" s="41" t="s">
        <v>168</v>
      </c>
      <c r="R19" s="37" t="s">
        <v>164</v>
      </c>
      <c r="S19" s="38" t="s">
        <v>165</v>
      </c>
      <c r="T19" s="38" t="s">
        <v>221</v>
      </c>
      <c r="U19" s="37" t="s">
        <v>166</v>
      </c>
      <c r="V19" s="38" t="s">
        <v>222</v>
      </c>
      <c r="W19" s="38" t="s">
        <v>167</v>
      </c>
      <c r="X19" s="39" t="s">
        <v>168</v>
      </c>
      <c r="Y19" s="41" t="s">
        <v>164</v>
      </c>
      <c r="Z19" s="181" t="s">
        <v>165</v>
      </c>
      <c r="AA19" s="181" t="s">
        <v>221</v>
      </c>
      <c r="AB19" s="41" t="s">
        <v>166</v>
      </c>
      <c r="AC19" s="181" t="s">
        <v>222</v>
      </c>
      <c r="AD19" s="181" t="s">
        <v>167</v>
      </c>
      <c r="AE19" s="41" t="s">
        <v>168</v>
      </c>
      <c r="AF19" s="17" t="s">
        <v>164</v>
      </c>
      <c r="AG19" s="17" t="s">
        <v>165</v>
      </c>
      <c r="AH19" s="17" t="s">
        <v>221</v>
      </c>
      <c r="AI19" s="17" t="s">
        <v>166</v>
      </c>
      <c r="AJ19" s="17" t="s">
        <v>222</v>
      </c>
      <c r="AK19" s="17" t="s">
        <v>167</v>
      </c>
      <c r="AL19" s="17" t="s">
        <v>168</v>
      </c>
    </row>
    <row r="20" spans="1:31" ht="5" customHeight="1">
      <c r="A20" s="47"/>
      <c r="B20" s="51"/>
      <c r="C20" s="54"/>
      <c r="D20" s="191"/>
      <c r="E20" s="191"/>
      <c r="F20" s="192"/>
      <c r="G20" s="192"/>
      <c r="K20" s="55"/>
      <c r="L20" s="55"/>
      <c r="M20" s="55"/>
      <c r="N20" s="55"/>
      <c r="O20" s="55"/>
      <c r="P20" s="55"/>
      <c r="Q20" s="55"/>
      <c r="Y20" s="55"/>
      <c r="Z20" s="55"/>
      <c r="AA20" s="55"/>
      <c r="AB20" s="55"/>
      <c r="AC20" s="55"/>
      <c r="AD20" s="55"/>
      <c r="AE20" s="55"/>
    </row>
    <row r="21" spans="2:33" s="290" customFormat="1" ht="15">
      <c r="B21" s="57"/>
      <c r="C21" s="58" t="s">
        <v>109</v>
      </c>
      <c r="D21" s="293"/>
      <c r="E21" s="293"/>
      <c r="F21" s="293"/>
      <c r="G21" s="293"/>
      <c r="H21" s="150"/>
      <c r="I21" s="150"/>
      <c r="J21" s="146">
        <f>13.2+8.4</f>
        <v>21.6</v>
      </c>
      <c r="K21" s="147">
        <v>5.339</v>
      </c>
      <c r="L21" s="296">
        <f>M21-K21</f>
        <v>4.92572659</v>
      </c>
      <c r="M21" s="147">
        <v>10.26472659</v>
      </c>
      <c r="N21" s="296">
        <f>O21-M21</f>
        <v>4.156839589999999</v>
      </c>
      <c r="O21" s="147">
        <v>14.42156618</v>
      </c>
      <c r="P21" s="296">
        <f>Q21-O21</f>
        <v>5.388426570000004</v>
      </c>
      <c r="Q21" s="147">
        <v>19.809992750000003</v>
      </c>
      <c r="R21" s="146">
        <v>4.552</v>
      </c>
      <c r="S21" s="291">
        <f>T21-R21</f>
        <v>2.4605732400000004</v>
      </c>
      <c r="T21" s="146">
        <v>7.01257324</v>
      </c>
      <c r="U21" s="291">
        <f>V21-T21</f>
        <v>3.332022609999999</v>
      </c>
      <c r="V21" s="146">
        <v>10.34459585</v>
      </c>
      <c r="W21" s="291">
        <f>X21-V21</f>
        <v>5.06865266</v>
      </c>
      <c r="X21" s="146">
        <v>15.413248509999999</v>
      </c>
      <c r="Y21" s="147">
        <v>4.93</v>
      </c>
      <c r="Z21" s="296">
        <f>AA21-Y21</f>
        <v>5.450889870000001</v>
      </c>
      <c r="AA21" s="147">
        <v>10.38088987</v>
      </c>
      <c r="AB21" s="296">
        <f>AC21-AA21</f>
        <v>4.241156069999999</v>
      </c>
      <c r="AC21" s="147">
        <v>14.62204594</v>
      </c>
      <c r="AD21" s="296">
        <f>AE21-AC21</f>
        <v>6.252907570000001</v>
      </c>
      <c r="AE21" s="147">
        <v>20.87495351</v>
      </c>
      <c r="AF21" s="146">
        <v>5.866</v>
      </c>
      <c r="AG21" s="291">
        <f>AH21-AF21</f>
        <v>-5.866</v>
      </c>
    </row>
    <row r="22" spans="2:33" s="163" customFormat="1" ht="15">
      <c r="B22" s="47"/>
      <c r="C22" s="58" t="s">
        <v>110</v>
      </c>
      <c r="D22" s="293"/>
      <c r="E22" s="293"/>
      <c r="F22" s="293"/>
      <c r="G22" s="293"/>
      <c r="H22" s="150"/>
      <c r="I22" s="151"/>
      <c r="J22" s="146">
        <v>5.5</v>
      </c>
      <c r="K22" s="147">
        <v>1.233</v>
      </c>
      <c r="L22" s="296">
        <f>M22-K22</f>
        <v>1.0989586</v>
      </c>
      <c r="M22" s="147">
        <v>2.3319586</v>
      </c>
      <c r="N22" s="296">
        <f>O22-M22</f>
        <v>0.8147221</v>
      </c>
      <c r="O22" s="147">
        <v>3.1466807</v>
      </c>
      <c r="P22" s="296">
        <f>Q22-O22</f>
        <v>1.2116634999999993</v>
      </c>
      <c r="Q22" s="147">
        <v>4.3583441999999994</v>
      </c>
      <c r="R22" s="146">
        <v>0.999</v>
      </c>
      <c r="S22" s="291">
        <f>T22-R22</f>
        <v>0.6403651600000001</v>
      </c>
      <c r="T22" s="146">
        <v>1.63936516</v>
      </c>
      <c r="U22" s="291">
        <f>V22-T22</f>
        <v>0.8057428999999998</v>
      </c>
      <c r="V22" s="146">
        <v>2.44510806</v>
      </c>
      <c r="W22" s="291">
        <f>X22-V22</f>
        <v>1.12103588</v>
      </c>
      <c r="X22" s="146">
        <v>3.56614394</v>
      </c>
      <c r="Y22" s="147">
        <v>1.115</v>
      </c>
      <c r="Z22" s="296">
        <f>AA22-Y22</f>
        <v>1.1642277300000001</v>
      </c>
      <c r="AA22" s="147">
        <v>2.27922773</v>
      </c>
      <c r="AB22" s="296">
        <f>AC22-AA22</f>
        <v>0.8495472999999998</v>
      </c>
      <c r="AC22" s="147">
        <v>3.12877503</v>
      </c>
      <c r="AD22" s="296">
        <f>AE22-AC22</f>
        <v>1.2775525400000003</v>
      </c>
      <c r="AE22" s="147">
        <v>4.40632757</v>
      </c>
      <c r="AF22" s="146">
        <v>1.269</v>
      </c>
      <c r="AG22" s="291">
        <f>AH22-AF22</f>
        <v>-1.269</v>
      </c>
    </row>
    <row r="23" spans="2:38" s="163" customFormat="1" ht="15">
      <c r="B23" s="47"/>
      <c r="C23" s="60" t="s">
        <v>133</v>
      </c>
      <c r="D23" s="68"/>
      <c r="E23" s="68"/>
      <c r="F23" s="68"/>
      <c r="G23" s="68"/>
      <c r="H23" s="68"/>
      <c r="I23" s="68"/>
      <c r="J23" s="61">
        <f>SUM(J21:J22)</f>
        <v>27.1</v>
      </c>
      <c r="K23" s="62">
        <f aca="true" t="shared" si="2" ref="K23:AL23">SUM(K21:K22)</f>
        <v>6.572000000000001</v>
      </c>
      <c r="L23" s="62">
        <f t="shared" si="2"/>
        <v>6.02468519</v>
      </c>
      <c r="M23" s="62">
        <f t="shared" si="2"/>
        <v>12.59668519</v>
      </c>
      <c r="N23" s="62">
        <f t="shared" si="2"/>
        <v>4.971561689999999</v>
      </c>
      <c r="O23" s="62">
        <f t="shared" si="2"/>
        <v>17.56824688</v>
      </c>
      <c r="P23" s="62">
        <f t="shared" si="2"/>
        <v>6.600090070000003</v>
      </c>
      <c r="Q23" s="62">
        <f t="shared" si="2"/>
        <v>24.168336950000004</v>
      </c>
      <c r="R23" s="61">
        <f t="shared" si="2"/>
        <v>5.550999999999999</v>
      </c>
      <c r="S23" s="61">
        <f t="shared" si="2"/>
        <v>3.1009384000000004</v>
      </c>
      <c r="T23" s="61">
        <f t="shared" si="2"/>
        <v>8.6519384</v>
      </c>
      <c r="U23" s="61">
        <f t="shared" si="2"/>
        <v>4.1377655099999995</v>
      </c>
      <c r="V23" s="61">
        <f t="shared" si="2"/>
        <v>12.78970391</v>
      </c>
      <c r="W23" s="61">
        <f t="shared" si="2"/>
        <v>6.18968854</v>
      </c>
      <c r="X23" s="61">
        <f t="shared" si="2"/>
        <v>18.97939245</v>
      </c>
      <c r="Y23" s="62">
        <f t="shared" si="2"/>
        <v>6.045</v>
      </c>
      <c r="Z23" s="62">
        <f t="shared" si="2"/>
        <v>6.615117600000001</v>
      </c>
      <c r="AA23" s="62">
        <f t="shared" si="2"/>
        <v>12.660117600000001</v>
      </c>
      <c r="AB23" s="62">
        <f t="shared" si="2"/>
        <v>5.090703369999998</v>
      </c>
      <c r="AC23" s="62">
        <f t="shared" si="2"/>
        <v>17.75082097</v>
      </c>
      <c r="AD23" s="62">
        <f t="shared" si="2"/>
        <v>7.530460110000002</v>
      </c>
      <c r="AE23" s="62">
        <f t="shared" si="2"/>
        <v>25.28128108</v>
      </c>
      <c r="AF23" s="61">
        <f t="shared" si="2"/>
        <v>7.135</v>
      </c>
      <c r="AG23" s="61">
        <f aca="true" t="shared" si="3" ref="AG23">SUM(AG21:AG22)</f>
        <v>-7.135</v>
      </c>
      <c r="AH23" s="61">
        <f t="shared" si="2"/>
        <v>0</v>
      </c>
      <c r="AI23" s="61">
        <f t="shared" si="2"/>
        <v>0</v>
      </c>
      <c r="AJ23" s="61">
        <f t="shared" si="2"/>
        <v>0</v>
      </c>
      <c r="AK23" s="61">
        <f t="shared" si="2"/>
        <v>0</v>
      </c>
      <c r="AL23" s="61">
        <f t="shared" si="2"/>
        <v>0</v>
      </c>
    </row>
    <row r="24" spans="5:7" ht="5" customHeight="1">
      <c r="E24" s="1"/>
      <c r="F24" s="1"/>
      <c r="G24" s="1"/>
    </row>
    <row r="25" spans="2:11" s="163" customFormat="1" ht="15">
      <c r="B25" s="47"/>
      <c r="C25" s="45" t="s">
        <v>282</v>
      </c>
      <c r="D25" s="2"/>
      <c r="E25" s="2"/>
      <c r="F25" s="2"/>
      <c r="G25" s="2"/>
      <c r="H25" s="2"/>
      <c r="I25" s="2"/>
      <c r="J25" s="2"/>
      <c r="K25" s="2"/>
    </row>
    <row r="26" spans="2:11" s="163" customFormat="1" ht="15">
      <c r="B26" s="47"/>
      <c r="C26" s="2"/>
      <c r="D26" s="2"/>
      <c r="E26" s="2"/>
      <c r="F26" s="2"/>
      <c r="G26" s="2"/>
      <c r="H26" s="2"/>
      <c r="I26" s="2"/>
      <c r="J26" s="2"/>
      <c r="K26" s="2"/>
    </row>
    <row r="27" spans="1:7" s="152" customFormat="1" ht="20" customHeight="1">
      <c r="A27" s="186"/>
      <c r="B27" s="187"/>
      <c r="C27" s="188" t="s">
        <v>119</v>
      </c>
      <c r="D27" s="187"/>
      <c r="E27" s="187"/>
      <c r="F27" s="187"/>
      <c r="G27" s="187"/>
    </row>
    <row r="29" spans="1:38" s="50" customFormat="1" ht="20" customHeight="1" thickBot="1">
      <c r="A29" s="48"/>
      <c r="B29" s="49"/>
      <c r="C29" s="190" t="s">
        <v>122</v>
      </c>
      <c r="D29" s="317">
        <v>2018</v>
      </c>
      <c r="E29" s="318"/>
      <c r="F29" s="318"/>
      <c r="G29" s="318"/>
      <c r="H29" s="318"/>
      <c r="I29" s="318"/>
      <c r="J29" s="319"/>
      <c r="K29" s="320">
        <v>2019</v>
      </c>
      <c r="L29" s="321"/>
      <c r="M29" s="321"/>
      <c r="N29" s="321"/>
      <c r="O29" s="321"/>
      <c r="P29" s="321"/>
      <c r="Q29" s="322"/>
      <c r="R29" s="317">
        <v>2020</v>
      </c>
      <c r="S29" s="318"/>
      <c r="T29" s="318"/>
      <c r="U29" s="318"/>
      <c r="V29" s="318"/>
      <c r="W29" s="318"/>
      <c r="X29" s="319"/>
      <c r="Y29" s="320">
        <v>2021</v>
      </c>
      <c r="Z29" s="321"/>
      <c r="AA29" s="321"/>
      <c r="AB29" s="321"/>
      <c r="AC29" s="321"/>
      <c r="AD29" s="321"/>
      <c r="AE29" s="322"/>
      <c r="AF29" s="317">
        <v>2022</v>
      </c>
      <c r="AG29" s="318"/>
      <c r="AH29" s="318"/>
      <c r="AI29" s="318"/>
      <c r="AJ29" s="318"/>
      <c r="AK29" s="318"/>
      <c r="AL29" s="319"/>
    </row>
    <row r="30" spans="1:38" s="53" customFormat="1" ht="15" customHeight="1" thickBot="1">
      <c r="A30" s="51"/>
      <c r="B30" s="52"/>
      <c r="C30" s="24" t="s">
        <v>207</v>
      </c>
      <c r="D30" s="17" t="s">
        <v>164</v>
      </c>
      <c r="E30" s="17" t="s">
        <v>165</v>
      </c>
      <c r="F30" s="17" t="s">
        <v>221</v>
      </c>
      <c r="G30" s="17" t="s">
        <v>166</v>
      </c>
      <c r="H30" s="17" t="s">
        <v>222</v>
      </c>
      <c r="I30" s="17" t="s">
        <v>167</v>
      </c>
      <c r="J30" s="17" t="s">
        <v>168</v>
      </c>
      <c r="K30" s="41" t="s">
        <v>164</v>
      </c>
      <c r="L30" s="181" t="s">
        <v>165</v>
      </c>
      <c r="M30" s="181" t="s">
        <v>221</v>
      </c>
      <c r="N30" s="41" t="s">
        <v>166</v>
      </c>
      <c r="O30" s="181" t="s">
        <v>222</v>
      </c>
      <c r="P30" s="181" t="s">
        <v>167</v>
      </c>
      <c r="Q30" s="41" t="s">
        <v>168</v>
      </c>
      <c r="R30" s="37" t="s">
        <v>164</v>
      </c>
      <c r="S30" s="38" t="s">
        <v>165</v>
      </c>
      <c r="T30" s="38" t="s">
        <v>221</v>
      </c>
      <c r="U30" s="37" t="s">
        <v>166</v>
      </c>
      <c r="V30" s="38" t="s">
        <v>222</v>
      </c>
      <c r="W30" s="38" t="s">
        <v>167</v>
      </c>
      <c r="X30" s="39" t="s">
        <v>168</v>
      </c>
      <c r="Y30" s="41" t="s">
        <v>164</v>
      </c>
      <c r="Z30" s="181" t="s">
        <v>165</v>
      </c>
      <c r="AA30" s="181" t="s">
        <v>221</v>
      </c>
      <c r="AB30" s="41" t="s">
        <v>166</v>
      </c>
      <c r="AC30" s="181" t="s">
        <v>222</v>
      </c>
      <c r="AD30" s="181" t="s">
        <v>167</v>
      </c>
      <c r="AE30" s="41" t="s">
        <v>168</v>
      </c>
      <c r="AF30" s="17" t="s">
        <v>164</v>
      </c>
      <c r="AG30" s="17" t="s">
        <v>165</v>
      </c>
      <c r="AH30" s="17" t="s">
        <v>221</v>
      </c>
      <c r="AI30" s="17" t="s">
        <v>166</v>
      </c>
      <c r="AJ30" s="17" t="s">
        <v>222</v>
      </c>
      <c r="AK30" s="17" t="s">
        <v>167</v>
      </c>
      <c r="AL30" s="17" t="s">
        <v>168</v>
      </c>
    </row>
    <row r="31" spans="1:31" ht="5" customHeight="1">
      <c r="A31" s="47"/>
      <c r="B31" s="51"/>
      <c r="C31" s="54"/>
      <c r="D31" s="191"/>
      <c r="E31" s="191"/>
      <c r="F31" s="192"/>
      <c r="G31" s="192"/>
      <c r="K31" s="55"/>
      <c r="L31" s="55"/>
      <c r="M31" s="55"/>
      <c r="N31" s="55"/>
      <c r="O31" s="55"/>
      <c r="P31" s="55"/>
      <c r="Q31" s="55"/>
      <c r="Y31" s="55"/>
      <c r="Z31" s="55"/>
      <c r="AA31" s="55"/>
      <c r="AB31" s="55"/>
      <c r="AC31" s="55"/>
      <c r="AD31" s="55"/>
      <c r="AE31" s="55"/>
    </row>
    <row r="32" spans="2:34" s="163" customFormat="1" ht="15">
      <c r="B32" s="47"/>
      <c r="C32" s="58" t="s">
        <v>112</v>
      </c>
      <c r="D32" s="126">
        <v>548.9314378500001</v>
      </c>
      <c r="E32" s="126">
        <v>680.77242807</v>
      </c>
      <c r="F32" s="59">
        <f>D32+E32</f>
        <v>1229.7038659200002</v>
      </c>
      <c r="G32" s="126">
        <v>693.48597067</v>
      </c>
      <c r="H32" s="59">
        <f>F32+G32</f>
        <v>1923.1898365900001</v>
      </c>
      <c r="I32" s="59">
        <f>J32-H32</f>
        <v>594.3811671000003</v>
      </c>
      <c r="J32" s="126">
        <v>2517.5710036900005</v>
      </c>
      <c r="K32" s="125">
        <v>560.27685031</v>
      </c>
      <c r="L32" s="125">
        <v>662.36393075</v>
      </c>
      <c r="M32" s="266">
        <f>K32+L32</f>
        <v>1222.6407810599999</v>
      </c>
      <c r="N32" s="125">
        <v>686.7772243000001</v>
      </c>
      <c r="O32" s="266">
        <f>M32+N32</f>
        <v>1909.4180053599998</v>
      </c>
      <c r="P32" s="266">
        <f>Q32-O32</f>
        <v>602.3748559900005</v>
      </c>
      <c r="Q32" s="125">
        <v>2511.7928613500003</v>
      </c>
      <c r="R32" s="126">
        <v>407.86389250999997</v>
      </c>
      <c r="S32" s="126">
        <v>252.37147804000003</v>
      </c>
      <c r="T32" s="59">
        <f>R32+S32</f>
        <v>660.23537055</v>
      </c>
      <c r="U32" s="126">
        <v>574.05636252</v>
      </c>
      <c r="V32" s="59">
        <f>T32+U32</f>
        <v>1234.29173307</v>
      </c>
      <c r="W32" s="59">
        <f>X32-V32</f>
        <v>350.4392736599998</v>
      </c>
      <c r="X32" s="126">
        <v>1584.7310067299998</v>
      </c>
      <c r="Y32" s="125">
        <v>328.92737574</v>
      </c>
      <c r="Z32" s="125">
        <v>508.95985799</v>
      </c>
      <c r="AA32" s="266">
        <f>Y32+Z32</f>
        <v>837.8872337299999</v>
      </c>
      <c r="AB32" s="125">
        <v>642.3313783199999</v>
      </c>
      <c r="AC32" s="266">
        <f>AA32+AB32</f>
        <v>1480.2186120499998</v>
      </c>
      <c r="AD32" s="266">
        <f>AE32-AC32</f>
        <v>558.59280167</v>
      </c>
      <c r="AE32" s="125">
        <v>2038.8114137199998</v>
      </c>
      <c r="AF32" s="126">
        <v>484.1084965499999</v>
      </c>
      <c r="AH32" s="59">
        <f>AF32+AG32</f>
        <v>484.1084965499999</v>
      </c>
    </row>
    <row r="33" spans="2:34" s="163" customFormat="1" ht="15">
      <c r="B33" s="47"/>
      <c r="C33" s="58" t="s">
        <v>113</v>
      </c>
      <c r="D33" s="126">
        <v>143.52922999</v>
      </c>
      <c r="E33" s="126">
        <v>157.34672138</v>
      </c>
      <c r="F33" s="59">
        <f>D33+E33</f>
        <v>300.87595137</v>
      </c>
      <c r="G33" s="126">
        <v>146.50339779</v>
      </c>
      <c r="H33" s="59">
        <f>F33+G33</f>
        <v>447.37934916</v>
      </c>
      <c r="I33" s="59">
        <f>J33-H33</f>
        <v>145.64473455</v>
      </c>
      <c r="J33" s="126">
        <v>593.02408371</v>
      </c>
      <c r="K33" s="125">
        <v>144.54214301000002</v>
      </c>
      <c r="L33" s="125">
        <v>158.58580366</v>
      </c>
      <c r="M33" s="266">
        <f>K33+L33</f>
        <v>303.12794667000003</v>
      </c>
      <c r="N33" s="125">
        <v>149.5001273</v>
      </c>
      <c r="O33" s="266">
        <f>M33+N33</f>
        <v>452.62807397000006</v>
      </c>
      <c r="P33" s="266">
        <f>Q33-O33</f>
        <v>150.38086960999988</v>
      </c>
      <c r="Q33" s="125">
        <v>603.0089435799999</v>
      </c>
      <c r="R33" s="126">
        <v>130.73220315999998</v>
      </c>
      <c r="S33" s="126">
        <v>113.86034903</v>
      </c>
      <c r="T33" s="59">
        <f>R33+S33</f>
        <v>244.59255219</v>
      </c>
      <c r="U33" s="126">
        <v>144.21972485999999</v>
      </c>
      <c r="V33" s="59">
        <f>T33+U33</f>
        <v>388.81227705</v>
      </c>
      <c r="W33" s="59">
        <f>X33-V33</f>
        <v>143.87825680999998</v>
      </c>
      <c r="X33" s="126">
        <v>532.69053386</v>
      </c>
      <c r="Y33" s="125">
        <v>140.47096134999998</v>
      </c>
      <c r="Z33" s="125">
        <v>157.29780162</v>
      </c>
      <c r="AA33" s="266">
        <f>Y33+Z33</f>
        <v>297.76876297</v>
      </c>
      <c r="AB33" s="125">
        <v>155.64403324</v>
      </c>
      <c r="AC33" s="266">
        <f>AA33+AB33</f>
        <v>453.41279621</v>
      </c>
      <c r="AD33" s="266">
        <f>AE33-AC33</f>
        <v>156.75424914999996</v>
      </c>
      <c r="AE33" s="125">
        <v>610.16704536</v>
      </c>
      <c r="AF33" s="126">
        <v>150.29150041</v>
      </c>
      <c r="AH33" s="59">
        <f>AF33+AG33</f>
        <v>150.29150041</v>
      </c>
    </row>
    <row r="34" spans="2:38" s="163" customFormat="1" ht="15">
      <c r="B34" s="47"/>
      <c r="C34" s="60" t="s">
        <v>251</v>
      </c>
      <c r="D34" s="61">
        <f>SUM(D32:D33)</f>
        <v>692.46066784</v>
      </c>
      <c r="E34" s="61">
        <f aca="true" t="shared" si="4" ref="E34:AL34">SUM(E32:E33)</f>
        <v>838.11914945</v>
      </c>
      <c r="F34" s="61">
        <f t="shared" si="4"/>
        <v>1530.5798172900002</v>
      </c>
      <c r="G34" s="61">
        <f t="shared" si="4"/>
        <v>839.98936846</v>
      </c>
      <c r="H34" s="61">
        <f t="shared" si="4"/>
        <v>2370.56918575</v>
      </c>
      <c r="I34" s="61">
        <f t="shared" si="4"/>
        <v>740.0259016500004</v>
      </c>
      <c r="J34" s="61">
        <f t="shared" si="4"/>
        <v>3110.5950874000005</v>
      </c>
      <c r="K34" s="62">
        <f t="shared" si="4"/>
        <v>704.81899332</v>
      </c>
      <c r="L34" s="62">
        <f t="shared" si="4"/>
        <v>820.94973441</v>
      </c>
      <c r="M34" s="62">
        <f t="shared" si="4"/>
        <v>1525.76872773</v>
      </c>
      <c r="N34" s="62">
        <f t="shared" si="4"/>
        <v>836.2773516000001</v>
      </c>
      <c r="O34" s="62">
        <f t="shared" si="4"/>
        <v>2362.04607933</v>
      </c>
      <c r="P34" s="62">
        <f t="shared" si="4"/>
        <v>752.7557256000003</v>
      </c>
      <c r="Q34" s="62">
        <f t="shared" si="4"/>
        <v>3114.8018049300003</v>
      </c>
      <c r="R34" s="61">
        <f t="shared" si="4"/>
        <v>538.59609567</v>
      </c>
      <c r="S34" s="61">
        <f t="shared" si="4"/>
        <v>366.23182707</v>
      </c>
      <c r="T34" s="61">
        <f t="shared" si="4"/>
        <v>904.82792274</v>
      </c>
      <c r="U34" s="61">
        <f t="shared" si="4"/>
        <v>718.27608738</v>
      </c>
      <c r="V34" s="61">
        <f t="shared" si="4"/>
        <v>1623.1040101199999</v>
      </c>
      <c r="W34" s="61">
        <f t="shared" si="4"/>
        <v>494.3175304699998</v>
      </c>
      <c r="X34" s="61">
        <f t="shared" si="4"/>
        <v>2117.4215405899995</v>
      </c>
      <c r="Y34" s="62">
        <f t="shared" si="4"/>
        <v>469.39833709</v>
      </c>
      <c r="Z34" s="62">
        <f t="shared" si="4"/>
        <v>666.25765961</v>
      </c>
      <c r="AA34" s="62">
        <f t="shared" si="4"/>
        <v>1135.6559966999998</v>
      </c>
      <c r="AB34" s="62">
        <f t="shared" si="4"/>
        <v>797.9754115599999</v>
      </c>
      <c r="AC34" s="62">
        <f t="shared" si="4"/>
        <v>1933.6314082599997</v>
      </c>
      <c r="AD34" s="62">
        <f t="shared" si="4"/>
        <v>715.3470508199999</v>
      </c>
      <c r="AE34" s="62">
        <f t="shared" si="4"/>
        <v>2648.97845908</v>
      </c>
      <c r="AF34" s="61">
        <f t="shared" si="4"/>
        <v>634.39999696</v>
      </c>
      <c r="AG34" s="61">
        <f t="shared" si="4"/>
        <v>0</v>
      </c>
      <c r="AH34" s="61">
        <f aca="true" t="shared" si="5" ref="AH34">SUM(AH32:AH33)</f>
        <v>634.39999696</v>
      </c>
      <c r="AI34" s="61">
        <f t="shared" si="4"/>
        <v>0</v>
      </c>
      <c r="AJ34" s="61">
        <f t="shared" si="4"/>
        <v>0</v>
      </c>
      <c r="AK34" s="61">
        <f t="shared" si="4"/>
        <v>0</v>
      </c>
      <c r="AL34" s="61">
        <f t="shared" si="4"/>
        <v>0</v>
      </c>
    </row>
    <row r="37" spans="3:38" ht="20" customHeight="1" thickBot="1">
      <c r="C37" s="190" t="s">
        <v>208</v>
      </c>
      <c r="D37" s="317">
        <v>2018</v>
      </c>
      <c r="E37" s="318"/>
      <c r="F37" s="318"/>
      <c r="G37" s="318"/>
      <c r="H37" s="318"/>
      <c r="I37" s="318"/>
      <c r="J37" s="319"/>
      <c r="K37" s="320">
        <v>2019</v>
      </c>
      <c r="L37" s="321"/>
      <c r="M37" s="321"/>
      <c r="N37" s="321"/>
      <c r="O37" s="321"/>
      <c r="P37" s="321"/>
      <c r="Q37" s="322"/>
      <c r="R37" s="317">
        <v>2020</v>
      </c>
      <c r="S37" s="318"/>
      <c r="T37" s="318"/>
      <c r="U37" s="318"/>
      <c r="V37" s="318"/>
      <c r="W37" s="318"/>
      <c r="X37" s="319"/>
      <c r="Y37" s="320">
        <v>2021</v>
      </c>
      <c r="Z37" s="321"/>
      <c r="AA37" s="321"/>
      <c r="AB37" s="321"/>
      <c r="AC37" s="321"/>
      <c r="AD37" s="321"/>
      <c r="AE37" s="322"/>
      <c r="AF37" s="317">
        <v>2022</v>
      </c>
      <c r="AG37" s="318"/>
      <c r="AH37" s="318"/>
      <c r="AI37" s="318"/>
      <c r="AJ37" s="318"/>
      <c r="AK37" s="318"/>
      <c r="AL37" s="319"/>
    </row>
    <row r="38" spans="3:38" ht="15" thickBot="1">
      <c r="C38" s="24" t="s">
        <v>207</v>
      </c>
      <c r="D38" s="17" t="s">
        <v>164</v>
      </c>
      <c r="E38" s="17" t="s">
        <v>165</v>
      </c>
      <c r="F38" s="17" t="s">
        <v>221</v>
      </c>
      <c r="G38" s="17" t="s">
        <v>166</v>
      </c>
      <c r="H38" s="17" t="s">
        <v>222</v>
      </c>
      <c r="I38" s="17" t="s">
        <v>167</v>
      </c>
      <c r="J38" s="17" t="s">
        <v>168</v>
      </c>
      <c r="K38" s="41" t="s">
        <v>164</v>
      </c>
      <c r="L38" s="181" t="s">
        <v>165</v>
      </c>
      <c r="M38" s="181" t="s">
        <v>221</v>
      </c>
      <c r="N38" s="41" t="s">
        <v>166</v>
      </c>
      <c r="O38" s="181" t="s">
        <v>222</v>
      </c>
      <c r="P38" s="181" t="s">
        <v>167</v>
      </c>
      <c r="Q38" s="41" t="s">
        <v>168</v>
      </c>
      <c r="R38" s="37" t="s">
        <v>164</v>
      </c>
      <c r="S38" s="38" t="s">
        <v>165</v>
      </c>
      <c r="T38" s="38" t="s">
        <v>221</v>
      </c>
      <c r="U38" s="37" t="s">
        <v>166</v>
      </c>
      <c r="V38" s="38" t="s">
        <v>222</v>
      </c>
      <c r="W38" s="38" t="s">
        <v>167</v>
      </c>
      <c r="X38" s="39" t="s">
        <v>168</v>
      </c>
      <c r="Y38" s="41" t="s">
        <v>164</v>
      </c>
      <c r="Z38" s="181" t="s">
        <v>165</v>
      </c>
      <c r="AA38" s="181" t="s">
        <v>221</v>
      </c>
      <c r="AB38" s="41" t="s">
        <v>166</v>
      </c>
      <c r="AC38" s="181" t="s">
        <v>222</v>
      </c>
      <c r="AD38" s="181" t="s">
        <v>167</v>
      </c>
      <c r="AE38" s="41" t="s">
        <v>168</v>
      </c>
      <c r="AF38" s="17" t="s">
        <v>164</v>
      </c>
      <c r="AG38" s="17" t="s">
        <v>165</v>
      </c>
      <c r="AH38" s="17" t="s">
        <v>221</v>
      </c>
      <c r="AI38" s="17" t="s">
        <v>166</v>
      </c>
      <c r="AJ38" s="17" t="s">
        <v>222</v>
      </c>
      <c r="AK38" s="17" t="s">
        <v>167</v>
      </c>
      <c r="AL38" s="17" t="s">
        <v>168</v>
      </c>
    </row>
    <row r="39" spans="1:31" ht="5" customHeight="1">
      <c r="A39" s="47"/>
      <c r="B39" s="51"/>
      <c r="C39" s="54"/>
      <c r="D39" s="191"/>
      <c r="E39" s="191"/>
      <c r="F39" s="192"/>
      <c r="G39" s="192"/>
      <c r="K39" s="55"/>
      <c r="L39" s="55"/>
      <c r="M39" s="55"/>
      <c r="N39" s="55"/>
      <c r="O39" s="55"/>
      <c r="P39" s="55"/>
      <c r="Q39" s="55"/>
      <c r="Y39" s="55"/>
      <c r="Z39" s="55"/>
      <c r="AA39" s="55"/>
      <c r="AB39" s="55"/>
      <c r="AC39" s="55"/>
      <c r="AD39" s="55"/>
      <c r="AE39" s="55"/>
    </row>
    <row r="40" spans="3:38" ht="15">
      <c r="C40" s="58" t="s">
        <v>112</v>
      </c>
      <c r="D40" s="67"/>
      <c r="E40" s="67"/>
      <c r="F40" s="67"/>
      <c r="G40" s="67"/>
      <c r="H40" s="67"/>
      <c r="I40" s="67"/>
      <c r="J40" s="67"/>
      <c r="K40" s="125">
        <v>52.965363</v>
      </c>
      <c r="L40" s="125">
        <v>59.238864</v>
      </c>
      <c r="M40" s="266">
        <f>K40+L40</f>
        <v>112.204227</v>
      </c>
      <c r="N40" s="125">
        <v>58.508128</v>
      </c>
      <c r="O40" s="266">
        <f>M40+N40</f>
        <v>170.712355</v>
      </c>
      <c r="P40" s="266">
        <f>Q40-O40</f>
        <v>61.53757200000001</v>
      </c>
      <c r="Q40" s="125">
        <v>232.249927</v>
      </c>
      <c r="R40" s="126">
        <v>41.971298</v>
      </c>
      <c r="S40" s="126">
        <v>24.277773</v>
      </c>
      <c r="T40" s="59">
        <f>R40+S40</f>
        <v>66.249071</v>
      </c>
      <c r="U40" s="126">
        <v>46.172859</v>
      </c>
      <c r="V40" s="59">
        <f>T40+U40</f>
        <v>112.42193</v>
      </c>
      <c r="W40" s="59">
        <f>X40-V40</f>
        <v>36.234583999999984</v>
      </c>
      <c r="X40" s="126">
        <v>148.656514</v>
      </c>
      <c r="Y40" s="125">
        <f>(10316695+13677218+11817251)/1000000</f>
        <v>35.811164</v>
      </c>
      <c r="Z40" s="125">
        <f>(12789986+16785300+18231233)/1000000</f>
        <v>47.806519</v>
      </c>
      <c r="AA40" s="266">
        <f>Y40+Z40</f>
        <v>83.617683</v>
      </c>
      <c r="AB40" s="125">
        <f>(19449694+14187041+19786366)/1000000</f>
        <v>53.423101</v>
      </c>
      <c r="AC40" s="266">
        <f>AA40+AB40</f>
        <v>137.040784</v>
      </c>
      <c r="AD40" s="266">
        <f>AE40-AC40</f>
        <v>59.00775899999999</v>
      </c>
      <c r="AE40" s="125">
        <v>196.048543</v>
      </c>
      <c r="AF40" s="126">
        <v>52.904479</v>
      </c>
      <c r="AG40" s="163"/>
      <c r="AH40" s="59">
        <f>AF40+AG40</f>
        <v>52.904479</v>
      </c>
      <c r="AI40" s="163"/>
      <c r="AJ40" s="163"/>
      <c r="AK40" s="163"/>
      <c r="AL40" s="163"/>
    </row>
    <row r="41" spans="3:38" ht="15">
      <c r="C41" s="58" t="s">
        <v>113</v>
      </c>
      <c r="D41" s="67"/>
      <c r="E41" s="67"/>
      <c r="F41" s="67"/>
      <c r="G41" s="67"/>
      <c r="H41" s="67"/>
      <c r="I41" s="67"/>
      <c r="J41" s="67"/>
      <c r="K41" s="125">
        <v>12.702879</v>
      </c>
      <c r="L41" s="125">
        <v>14.194446</v>
      </c>
      <c r="M41" s="266">
        <f>K41+L41</f>
        <v>26.897325</v>
      </c>
      <c r="N41" s="125">
        <v>13.429333</v>
      </c>
      <c r="O41" s="266">
        <f>M41+N41</f>
        <v>40.326657999999995</v>
      </c>
      <c r="P41" s="266">
        <f>Q41-O41</f>
        <v>14.289658000000003</v>
      </c>
      <c r="Q41" s="125">
        <v>54.616316</v>
      </c>
      <c r="R41" s="126">
        <v>11.434561</v>
      </c>
      <c r="S41" s="126">
        <v>8.852202</v>
      </c>
      <c r="T41" s="59">
        <f>R41+S41</f>
        <v>20.286763</v>
      </c>
      <c r="U41" s="126">
        <v>12.077703</v>
      </c>
      <c r="V41" s="59">
        <f>T41+U41</f>
        <v>32.364466</v>
      </c>
      <c r="W41" s="59">
        <f>X41-V41</f>
        <v>12.266513000000003</v>
      </c>
      <c r="X41" s="126">
        <v>44.630979</v>
      </c>
      <c r="Y41" s="125">
        <f>(3445621+4072797+4509312)/1000000</f>
        <v>12.02773</v>
      </c>
      <c r="Z41" s="125">
        <f>(4312697+4626496+4940330)/1000000</f>
        <v>13.879523</v>
      </c>
      <c r="AA41" s="266">
        <f>Y41+Z41</f>
        <v>25.907253</v>
      </c>
      <c r="AB41" s="125">
        <f>(5226776+3195352+5226754)/1000000</f>
        <v>13.648882</v>
      </c>
      <c r="AC41" s="266">
        <f>AA41+AB41</f>
        <v>39.556135</v>
      </c>
      <c r="AD41" s="266">
        <f>AE41-AC41</f>
        <v>15.291712000000004</v>
      </c>
      <c r="AE41" s="125">
        <v>54.847847</v>
      </c>
      <c r="AF41" s="126">
        <v>14.348285</v>
      </c>
      <c r="AG41" s="163"/>
      <c r="AH41" s="59">
        <f>AF41+AG41</f>
        <v>14.348285</v>
      </c>
      <c r="AI41" s="163"/>
      <c r="AJ41" s="163"/>
      <c r="AK41" s="163"/>
      <c r="AL41" s="163"/>
    </row>
    <row r="42" spans="3:38" ht="15">
      <c r="C42" s="60" t="s">
        <v>251</v>
      </c>
      <c r="D42" s="68"/>
      <c r="E42" s="68"/>
      <c r="F42" s="68"/>
      <c r="G42" s="68"/>
      <c r="H42" s="68"/>
      <c r="I42" s="68"/>
      <c r="J42" s="68"/>
      <c r="K42" s="62">
        <f aca="true" t="shared" si="6" ref="K42:AL42">SUM(K40:K41)</f>
        <v>65.668242</v>
      </c>
      <c r="L42" s="62">
        <f t="shared" si="6"/>
        <v>73.43331</v>
      </c>
      <c r="M42" s="62">
        <f t="shared" si="6"/>
        <v>139.101552</v>
      </c>
      <c r="N42" s="62">
        <f t="shared" si="6"/>
        <v>71.937461</v>
      </c>
      <c r="O42" s="62">
        <f t="shared" si="6"/>
        <v>211.039013</v>
      </c>
      <c r="P42" s="62">
        <f t="shared" si="6"/>
        <v>75.82723000000001</v>
      </c>
      <c r="Q42" s="62">
        <f t="shared" si="6"/>
        <v>286.866243</v>
      </c>
      <c r="R42" s="61">
        <f t="shared" si="6"/>
        <v>53.405859</v>
      </c>
      <c r="S42" s="61">
        <f t="shared" si="6"/>
        <v>33.129975</v>
      </c>
      <c r="T42" s="61">
        <f t="shared" si="6"/>
        <v>86.535834</v>
      </c>
      <c r="U42" s="61">
        <f t="shared" si="6"/>
        <v>58.250562</v>
      </c>
      <c r="V42" s="61">
        <f t="shared" si="6"/>
        <v>144.786396</v>
      </c>
      <c r="W42" s="61">
        <f t="shared" si="6"/>
        <v>48.50109699999999</v>
      </c>
      <c r="X42" s="61">
        <f t="shared" si="6"/>
        <v>193.28749299999998</v>
      </c>
      <c r="Y42" s="62">
        <f t="shared" si="6"/>
        <v>47.838893999999996</v>
      </c>
      <c r="Z42" s="62">
        <f t="shared" si="6"/>
        <v>61.686042</v>
      </c>
      <c r="AA42" s="62">
        <f t="shared" si="6"/>
        <v>109.524936</v>
      </c>
      <c r="AB42" s="62">
        <f t="shared" si="6"/>
        <v>67.071983</v>
      </c>
      <c r="AC42" s="62">
        <f t="shared" si="6"/>
        <v>176.596919</v>
      </c>
      <c r="AD42" s="62">
        <f t="shared" si="6"/>
        <v>74.299471</v>
      </c>
      <c r="AE42" s="62">
        <f t="shared" si="6"/>
        <v>250.89639</v>
      </c>
      <c r="AF42" s="61">
        <f t="shared" si="6"/>
        <v>67.252764</v>
      </c>
      <c r="AG42" s="61">
        <f t="shared" si="6"/>
        <v>0</v>
      </c>
      <c r="AH42" s="61">
        <f aca="true" t="shared" si="7" ref="AH42">SUM(AH40:AH41)</f>
        <v>67.252764</v>
      </c>
      <c r="AI42" s="61">
        <f t="shared" si="6"/>
        <v>0</v>
      </c>
      <c r="AJ42" s="61">
        <f t="shared" si="6"/>
        <v>0</v>
      </c>
      <c r="AK42" s="61">
        <f t="shared" si="6"/>
        <v>0</v>
      </c>
      <c r="AL42" s="61">
        <f t="shared" si="6"/>
        <v>0</v>
      </c>
    </row>
    <row r="45" spans="1:7" s="152" customFormat="1" ht="20" customHeight="1">
      <c r="A45" s="186"/>
      <c r="B45" s="187"/>
      <c r="C45" s="188" t="s">
        <v>271</v>
      </c>
      <c r="D45" s="187"/>
      <c r="E45" s="187"/>
      <c r="F45" s="187"/>
      <c r="G45" s="187"/>
    </row>
    <row r="47" spans="1:38" s="50" customFormat="1" ht="20" customHeight="1" thickBot="1">
      <c r="A47" s="48"/>
      <c r="B47" s="49"/>
      <c r="C47" s="190" t="s">
        <v>121</v>
      </c>
      <c r="D47" s="317">
        <v>2018</v>
      </c>
      <c r="E47" s="318"/>
      <c r="F47" s="318"/>
      <c r="G47" s="318"/>
      <c r="H47" s="318"/>
      <c r="I47" s="318"/>
      <c r="J47" s="319"/>
      <c r="K47" s="320">
        <v>2019</v>
      </c>
      <c r="L47" s="321"/>
      <c r="M47" s="321"/>
      <c r="N47" s="321"/>
      <c r="O47" s="321"/>
      <c r="P47" s="321"/>
      <c r="Q47" s="322"/>
      <c r="R47" s="317">
        <v>2020</v>
      </c>
      <c r="S47" s="318"/>
      <c r="T47" s="318"/>
      <c r="U47" s="318"/>
      <c r="V47" s="318"/>
      <c r="W47" s="318"/>
      <c r="X47" s="319"/>
      <c r="Y47" s="320">
        <v>2021</v>
      </c>
      <c r="Z47" s="321"/>
      <c r="AA47" s="321"/>
      <c r="AB47" s="321"/>
      <c r="AC47" s="321"/>
      <c r="AD47" s="321"/>
      <c r="AE47" s="322"/>
      <c r="AF47" s="317">
        <v>2022</v>
      </c>
      <c r="AG47" s="318"/>
      <c r="AH47" s="318"/>
      <c r="AI47" s="318"/>
      <c r="AJ47" s="318"/>
      <c r="AK47" s="318"/>
      <c r="AL47" s="319"/>
    </row>
    <row r="48" spans="1:38" s="53" customFormat="1" ht="15" customHeight="1" thickBot="1">
      <c r="A48" s="51"/>
      <c r="B48" s="52"/>
      <c r="C48" s="24"/>
      <c r="D48" s="17" t="s">
        <v>164</v>
      </c>
      <c r="E48" s="17" t="s">
        <v>165</v>
      </c>
      <c r="F48" s="17" t="s">
        <v>221</v>
      </c>
      <c r="G48" s="17" t="s">
        <v>166</v>
      </c>
      <c r="H48" s="17" t="s">
        <v>222</v>
      </c>
      <c r="I48" s="17" t="s">
        <v>167</v>
      </c>
      <c r="J48" s="17" t="s">
        <v>168</v>
      </c>
      <c r="K48" s="41" t="s">
        <v>164</v>
      </c>
      <c r="L48" s="181" t="s">
        <v>165</v>
      </c>
      <c r="M48" s="181" t="s">
        <v>221</v>
      </c>
      <c r="N48" s="41" t="s">
        <v>166</v>
      </c>
      <c r="O48" s="181" t="s">
        <v>222</v>
      </c>
      <c r="P48" s="181" t="s">
        <v>167</v>
      </c>
      <c r="Q48" s="41" t="s">
        <v>168</v>
      </c>
      <c r="R48" s="37" t="s">
        <v>164</v>
      </c>
      <c r="S48" s="38" t="s">
        <v>165</v>
      </c>
      <c r="T48" s="38" t="s">
        <v>221</v>
      </c>
      <c r="U48" s="37" t="s">
        <v>166</v>
      </c>
      <c r="V48" s="38" t="s">
        <v>222</v>
      </c>
      <c r="W48" s="38" t="s">
        <v>167</v>
      </c>
      <c r="X48" s="39" t="s">
        <v>168</v>
      </c>
      <c r="Y48" s="41" t="s">
        <v>164</v>
      </c>
      <c r="Z48" s="181" t="s">
        <v>165</v>
      </c>
      <c r="AA48" s="181" t="s">
        <v>221</v>
      </c>
      <c r="AB48" s="41" t="s">
        <v>166</v>
      </c>
      <c r="AC48" s="181" t="s">
        <v>222</v>
      </c>
      <c r="AD48" s="181" t="s">
        <v>167</v>
      </c>
      <c r="AE48" s="41" t="s">
        <v>168</v>
      </c>
      <c r="AF48" s="17" t="s">
        <v>164</v>
      </c>
      <c r="AG48" s="17" t="s">
        <v>165</v>
      </c>
      <c r="AH48" s="17" t="s">
        <v>221</v>
      </c>
      <c r="AI48" s="17" t="s">
        <v>166</v>
      </c>
      <c r="AJ48" s="17" t="s">
        <v>222</v>
      </c>
      <c r="AK48" s="17" t="s">
        <v>167</v>
      </c>
      <c r="AL48" s="17" t="s">
        <v>168</v>
      </c>
    </row>
    <row r="49" spans="1:31" ht="5" customHeight="1">
      <c r="A49" s="47"/>
      <c r="B49" s="51"/>
      <c r="C49" s="54"/>
      <c r="D49" s="191"/>
      <c r="E49" s="191"/>
      <c r="F49" s="192"/>
      <c r="G49" s="192"/>
      <c r="K49" s="55"/>
      <c r="L49" s="55"/>
      <c r="M49" s="55"/>
      <c r="N49" s="55"/>
      <c r="O49" s="55"/>
      <c r="P49" s="55"/>
      <c r="Q49" s="55"/>
      <c r="Y49" s="55"/>
      <c r="Z49" s="55"/>
      <c r="AA49" s="55"/>
      <c r="AB49" s="55"/>
      <c r="AC49" s="55"/>
      <c r="AD49" s="55"/>
      <c r="AE49" s="55"/>
    </row>
    <row r="50" spans="2:38" s="290" customFormat="1" ht="15">
      <c r="B50" s="57"/>
      <c r="C50" s="60" t="s">
        <v>209</v>
      </c>
      <c r="D50" s="278"/>
      <c r="E50" s="68"/>
      <c r="F50" s="278"/>
      <c r="G50" s="68"/>
      <c r="H50" s="278"/>
      <c r="I50" s="68"/>
      <c r="J50" s="144">
        <v>209</v>
      </c>
      <c r="K50" s="138">
        <v>57.5</v>
      </c>
      <c r="L50" s="62">
        <f>M50-K50</f>
        <v>52.7</v>
      </c>
      <c r="M50" s="138">
        <v>110.2</v>
      </c>
      <c r="N50" s="62">
        <f>O50-M50</f>
        <v>42.7</v>
      </c>
      <c r="O50" s="138">
        <v>152.9</v>
      </c>
      <c r="P50" s="62">
        <f>Q50-O50</f>
        <v>61.62132599999998</v>
      </c>
      <c r="Q50" s="138">
        <v>214.521326</v>
      </c>
      <c r="R50" s="144">
        <v>40.3</v>
      </c>
      <c r="S50" s="61">
        <f>T50-R50</f>
        <v>11.100000000000001</v>
      </c>
      <c r="T50" s="144">
        <v>51.4</v>
      </c>
      <c r="U50" s="61">
        <f>V50-T50</f>
        <v>21.300000000000004</v>
      </c>
      <c r="V50" s="144">
        <v>72.7</v>
      </c>
      <c r="W50" s="61">
        <f>X50-V50</f>
        <v>19.877313</v>
      </c>
      <c r="X50" s="144">
        <v>92.577313</v>
      </c>
      <c r="Y50" s="138">
        <v>16.8</v>
      </c>
      <c r="Z50" s="62">
        <f>AA50-Y50</f>
        <v>33.099999999999994</v>
      </c>
      <c r="AA50" s="138">
        <v>49.9</v>
      </c>
      <c r="AB50" s="62">
        <f>AC50-AA50</f>
        <v>29.699999999999996</v>
      </c>
      <c r="AC50" s="138">
        <v>79.6</v>
      </c>
      <c r="AD50" s="62">
        <f>AE50-AC50</f>
        <v>36.7</v>
      </c>
      <c r="AE50" s="138">
        <v>116.3</v>
      </c>
      <c r="AF50" s="144">
        <v>32.7</v>
      </c>
      <c r="AG50" s="61">
        <f>AH50-AF50</f>
        <v>-32.7</v>
      </c>
      <c r="AH50" s="144"/>
      <c r="AI50" s="61"/>
      <c r="AJ50" s="144"/>
      <c r="AK50" s="61"/>
      <c r="AL50" s="144"/>
    </row>
    <row r="51" spans="1:38" ht="5" customHeight="1">
      <c r="A51" s="47"/>
      <c r="B51" s="51"/>
      <c r="C51" s="54"/>
      <c r="D51" s="267"/>
      <c r="E51" s="267"/>
      <c r="F51" s="267"/>
      <c r="G51" s="267"/>
      <c r="H51" s="267"/>
      <c r="I51" s="267"/>
      <c r="J51" s="191"/>
      <c r="K51" s="233"/>
      <c r="L51" s="233"/>
      <c r="M51" s="233"/>
      <c r="N51" s="233"/>
      <c r="O51" s="233"/>
      <c r="P51" s="233"/>
      <c r="Q51" s="233"/>
      <c r="R51" s="191"/>
      <c r="S51" s="191"/>
      <c r="T51" s="191"/>
      <c r="U51" s="191"/>
      <c r="V51" s="191"/>
      <c r="W51" s="191"/>
      <c r="X51" s="191"/>
      <c r="Y51" s="233"/>
      <c r="Z51" s="233"/>
      <c r="AA51" s="233"/>
      <c r="AB51" s="233"/>
      <c r="AC51" s="233"/>
      <c r="AD51" s="233"/>
      <c r="AE51" s="233"/>
      <c r="AF51" s="191"/>
      <c r="AG51" s="191"/>
      <c r="AH51" s="191"/>
      <c r="AI51" s="191"/>
      <c r="AJ51" s="191"/>
      <c r="AK51" s="191"/>
      <c r="AL51" s="191"/>
    </row>
    <row r="52" spans="3:38" ht="15">
      <c r="C52" s="60" t="s">
        <v>213</v>
      </c>
      <c r="D52" s="68"/>
      <c r="E52" s="68"/>
      <c r="F52" s="68"/>
      <c r="G52" s="68"/>
      <c r="H52" s="68"/>
      <c r="I52" s="68"/>
      <c r="J52" s="61"/>
      <c r="K52" s="103"/>
      <c r="L52" s="103"/>
      <c r="M52" s="103"/>
      <c r="N52" s="103"/>
      <c r="O52" s="103"/>
      <c r="P52" s="103"/>
      <c r="Q52" s="62"/>
      <c r="R52" s="68"/>
      <c r="S52" s="68"/>
      <c r="T52" s="68"/>
      <c r="U52" s="68"/>
      <c r="V52" s="68"/>
      <c r="W52" s="68"/>
      <c r="X52" s="61"/>
      <c r="Y52" s="103"/>
      <c r="Z52" s="103"/>
      <c r="AA52" s="103"/>
      <c r="AB52" s="103"/>
      <c r="AC52" s="103"/>
      <c r="AD52" s="103"/>
      <c r="AE52" s="62"/>
      <c r="AF52" s="68"/>
      <c r="AG52" s="68"/>
      <c r="AH52" s="68"/>
      <c r="AI52" s="68"/>
      <c r="AJ52" s="68"/>
      <c r="AK52" s="68"/>
      <c r="AL52" s="61"/>
    </row>
    <row r="53" spans="2:38" s="290" customFormat="1" ht="15">
      <c r="B53" s="57"/>
      <c r="C53" s="58" t="s">
        <v>211</v>
      </c>
      <c r="D53" s="293"/>
      <c r="E53" s="293"/>
      <c r="F53" s="293"/>
      <c r="G53" s="293"/>
      <c r="H53" s="293"/>
      <c r="I53" s="293"/>
      <c r="J53" s="292">
        <v>802.7</v>
      </c>
      <c r="K53" s="297"/>
      <c r="L53" s="297"/>
      <c r="M53" s="297"/>
      <c r="N53" s="297"/>
      <c r="O53" s="297"/>
      <c r="P53" s="297"/>
      <c r="Q53" s="298">
        <v>820.2</v>
      </c>
      <c r="R53" s="293"/>
      <c r="S53" s="293"/>
      <c r="T53" s="293"/>
      <c r="U53" s="293"/>
      <c r="V53" s="293"/>
      <c r="W53" s="293"/>
      <c r="X53" s="292">
        <v>304.1</v>
      </c>
      <c r="Y53" s="297"/>
      <c r="Z53" s="297"/>
      <c r="AA53" s="297"/>
      <c r="AB53" s="297"/>
      <c r="AC53" s="297"/>
      <c r="AD53" s="297"/>
      <c r="AE53" s="298">
        <v>387.8</v>
      </c>
      <c r="AF53" s="293"/>
      <c r="AG53" s="293"/>
      <c r="AH53" s="293"/>
      <c r="AI53" s="293"/>
      <c r="AJ53" s="293"/>
      <c r="AK53" s="293"/>
      <c r="AL53" s="292"/>
    </row>
    <row r="54" spans="2:38" s="290" customFormat="1" ht="15">
      <c r="B54" s="57"/>
      <c r="C54" s="58" t="s">
        <v>212</v>
      </c>
      <c r="D54" s="293"/>
      <c r="E54" s="293"/>
      <c r="F54" s="293"/>
      <c r="G54" s="293"/>
      <c r="H54" s="293"/>
      <c r="I54" s="293"/>
      <c r="J54" s="292">
        <v>299.4</v>
      </c>
      <c r="K54" s="297"/>
      <c r="L54" s="297"/>
      <c r="M54" s="297"/>
      <c r="N54" s="297"/>
      <c r="O54" s="297"/>
      <c r="P54" s="297"/>
      <c r="Q54" s="298">
        <v>292.7</v>
      </c>
      <c r="R54" s="293"/>
      <c r="S54" s="293"/>
      <c r="T54" s="293"/>
      <c r="U54" s="293"/>
      <c r="V54" s="293"/>
      <c r="W54" s="293"/>
      <c r="X54" s="293"/>
      <c r="Y54" s="297"/>
      <c r="Z54" s="297"/>
      <c r="AA54" s="297"/>
      <c r="AB54" s="297"/>
      <c r="AC54" s="297"/>
      <c r="AD54" s="297"/>
      <c r="AE54" s="299"/>
      <c r="AF54" s="293"/>
      <c r="AG54" s="293"/>
      <c r="AH54" s="293"/>
      <c r="AI54" s="293"/>
      <c r="AJ54" s="293"/>
      <c r="AK54" s="293"/>
      <c r="AL54" s="293"/>
    </row>
    <row r="55" spans="1:38" ht="5" customHeight="1">
      <c r="A55" s="47"/>
      <c r="B55" s="51"/>
      <c r="C55" s="54"/>
      <c r="D55" s="267"/>
      <c r="E55" s="267"/>
      <c r="F55" s="267"/>
      <c r="G55" s="267"/>
      <c r="H55" s="267"/>
      <c r="I55" s="267"/>
      <c r="J55" s="191"/>
      <c r="K55" s="300"/>
      <c r="L55" s="300"/>
      <c r="M55" s="300"/>
      <c r="N55" s="300"/>
      <c r="O55" s="300"/>
      <c r="P55" s="300"/>
      <c r="Q55" s="233"/>
      <c r="R55" s="267"/>
      <c r="S55" s="267"/>
      <c r="T55" s="267"/>
      <c r="U55" s="267"/>
      <c r="V55" s="267"/>
      <c r="W55" s="267"/>
      <c r="X55" s="191"/>
      <c r="Y55" s="300"/>
      <c r="Z55" s="300"/>
      <c r="AA55" s="300"/>
      <c r="AB55" s="300"/>
      <c r="AC55" s="300"/>
      <c r="AD55" s="300"/>
      <c r="AE55" s="233"/>
      <c r="AF55" s="267"/>
      <c r="AG55" s="267"/>
      <c r="AH55" s="267"/>
      <c r="AI55" s="267"/>
      <c r="AJ55" s="267"/>
      <c r="AK55" s="267"/>
      <c r="AL55" s="191"/>
    </row>
    <row r="56" spans="3:38" ht="15">
      <c r="C56" s="60" t="s">
        <v>210</v>
      </c>
      <c r="D56" s="68"/>
      <c r="E56" s="68"/>
      <c r="F56" s="68"/>
      <c r="G56" s="68"/>
      <c r="H56" s="68"/>
      <c r="I56" s="68"/>
      <c r="J56" s="61">
        <v>42.85</v>
      </c>
      <c r="K56" s="103"/>
      <c r="L56" s="103"/>
      <c r="M56" s="103"/>
      <c r="N56" s="103"/>
      <c r="O56" s="103"/>
      <c r="P56" s="103"/>
      <c r="Q56" s="62">
        <v>42</v>
      </c>
      <c r="R56" s="68"/>
      <c r="S56" s="68"/>
      <c r="T56" s="68"/>
      <c r="U56" s="68"/>
      <c r="V56" s="68"/>
      <c r="W56" s="68"/>
      <c r="X56" s="61">
        <v>34.7</v>
      </c>
      <c r="Y56" s="103"/>
      <c r="Z56" s="103"/>
      <c r="AA56" s="103"/>
      <c r="AB56" s="103"/>
      <c r="AC56" s="103"/>
      <c r="AD56" s="103"/>
      <c r="AE56" s="62">
        <v>38.8</v>
      </c>
      <c r="AF56" s="68"/>
      <c r="AG56" s="68"/>
      <c r="AH56" s="68"/>
      <c r="AI56" s="68"/>
      <c r="AJ56" s="68"/>
      <c r="AK56" s="68"/>
      <c r="AL56" s="61"/>
    </row>
    <row r="60" spans="11:27" ht="15">
      <c r="K60" s="294"/>
      <c r="L60" s="294"/>
      <c r="N60" s="294"/>
      <c r="S60" s="294"/>
      <c r="T60" s="294"/>
      <c r="V60" s="294"/>
      <c r="Y60" s="295"/>
      <c r="AA60" s="295"/>
    </row>
  </sheetData>
  <mergeCells count="25">
    <mergeCell ref="D18:J18"/>
    <mergeCell ref="K18:Q18"/>
    <mergeCell ref="R18:X18"/>
    <mergeCell ref="Y18:AE18"/>
    <mergeCell ref="AF18:AL18"/>
    <mergeCell ref="D11:J11"/>
    <mergeCell ref="K11:Q11"/>
    <mergeCell ref="R11:X11"/>
    <mergeCell ref="Y11:AE11"/>
    <mergeCell ref="AF11:AL11"/>
    <mergeCell ref="D37:J37"/>
    <mergeCell ref="K37:Q37"/>
    <mergeCell ref="R37:X37"/>
    <mergeCell ref="Y37:AE37"/>
    <mergeCell ref="AF37:AL37"/>
    <mergeCell ref="D29:J29"/>
    <mergeCell ref="K29:Q29"/>
    <mergeCell ref="R29:X29"/>
    <mergeCell ref="Y29:AE29"/>
    <mergeCell ref="AF29:AL29"/>
    <mergeCell ref="D47:J47"/>
    <mergeCell ref="K47:Q47"/>
    <mergeCell ref="R47:X47"/>
    <mergeCell ref="Y47:AE47"/>
    <mergeCell ref="AF47:AL47"/>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799847602844"/>
  </sheetPr>
  <dimension ref="A1:O67"/>
  <sheetViews>
    <sheetView showGridLines="0" zoomScale="130" zoomScaleNormal="130" workbookViewId="0" topLeftCell="A54"/>
  </sheetViews>
  <sheetFormatPr defaultColWidth="9.140625" defaultRowHeight="15"/>
  <cols>
    <col min="1" max="1" width="2.7109375" style="46" bestFit="1" customWidth="1"/>
    <col min="2" max="2" width="2.7109375" style="47" bestFit="1" customWidth="1"/>
    <col min="3" max="3" width="42.8515625" style="47" bestFit="1" customWidth="1"/>
    <col min="4" max="7" width="11.8515625" style="63" customWidth="1"/>
    <col min="8" max="8" width="11.8515625" style="1" hidden="1" customWidth="1"/>
    <col min="9" max="16384" width="8.7109375" style="1" customWidth="1"/>
  </cols>
  <sheetData>
    <row r="1" spans="1:7" s="47" customFormat="1" ht="12">
      <c r="A1" s="46"/>
      <c r="D1" s="153"/>
      <c r="E1" s="63"/>
      <c r="F1" s="63"/>
      <c r="G1" s="63"/>
    </row>
    <row r="2" ht="12"/>
    <row r="3" ht="12"/>
    <row r="4" spans="1:7" s="47" customFormat="1" ht="12">
      <c r="A4" s="46"/>
      <c r="D4" s="153"/>
      <c r="E4" s="63"/>
      <c r="F4" s="63"/>
      <c r="G4" s="63"/>
    </row>
    <row r="5" ht="12"/>
    <row r="6" ht="5" customHeight="1">
      <c r="H6" s="63"/>
    </row>
    <row r="7" spans="1:15" s="183" customFormat="1" ht="20" customHeight="1">
      <c r="A7" s="48"/>
      <c r="B7" s="49"/>
      <c r="C7" s="182" t="s">
        <v>152</v>
      </c>
      <c r="D7" s="49"/>
      <c r="E7" s="49"/>
      <c r="F7" s="49"/>
      <c r="G7" s="49"/>
      <c r="H7" s="49"/>
      <c r="I7" s="49"/>
      <c r="J7" s="49"/>
      <c r="K7" s="49"/>
      <c r="L7" s="49"/>
      <c r="M7" s="49"/>
      <c r="N7" s="49"/>
      <c r="O7" s="49"/>
    </row>
    <row r="8" spans="1:8" s="185" customFormat="1" ht="5" customHeight="1">
      <c r="A8" s="46"/>
      <c r="B8" s="46"/>
      <c r="C8" s="46"/>
      <c r="D8" s="184"/>
      <c r="E8" s="184"/>
      <c r="F8" s="184"/>
      <c r="G8" s="184"/>
      <c r="H8" s="184"/>
    </row>
    <row r="9" spans="1:7" s="152" customFormat="1" ht="20" customHeight="1">
      <c r="A9" s="186"/>
      <c r="B9" s="187"/>
      <c r="C9" s="188" t="s">
        <v>171</v>
      </c>
      <c r="D9" s="187"/>
      <c r="E9" s="187"/>
      <c r="F9" s="187"/>
      <c r="G9" s="187"/>
    </row>
    <row r="10" spans="1:8" s="50" customFormat="1" ht="14.5" customHeight="1" thickBot="1">
      <c r="A10" s="48"/>
      <c r="B10" s="49"/>
      <c r="C10" s="190"/>
      <c r="D10" s="189"/>
      <c r="E10" s="189"/>
      <c r="F10" s="189"/>
      <c r="G10" s="189"/>
      <c r="H10" s="189"/>
    </row>
    <row r="11" spans="1:8" s="53" customFormat="1" ht="15" customHeight="1" thickBot="1">
      <c r="A11" s="51"/>
      <c r="B11" s="52"/>
      <c r="C11" s="24" t="s">
        <v>151</v>
      </c>
      <c r="D11" s="17">
        <v>2018</v>
      </c>
      <c r="E11" s="177">
        <v>2019</v>
      </c>
      <c r="F11" s="17">
        <v>2020</v>
      </c>
      <c r="G11" s="177">
        <v>2021</v>
      </c>
      <c r="H11" s="177">
        <v>2022</v>
      </c>
    </row>
    <row r="12" spans="1:8" ht="5" customHeight="1">
      <c r="A12" s="47"/>
      <c r="B12" s="51"/>
      <c r="C12" s="54"/>
      <c r="D12" s="191"/>
      <c r="E12" s="191"/>
      <c r="F12" s="192"/>
      <c r="G12" s="192"/>
      <c r="H12" s="192"/>
    </row>
    <row r="13" spans="3:8" ht="15">
      <c r="C13" s="213" t="s">
        <v>140</v>
      </c>
      <c r="D13" s="214">
        <f>'P&amp;L_PROFORMA'!D15</f>
        <v>296.3</v>
      </c>
      <c r="E13" s="214">
        <f>'P&amp;L_PROFORMA'!E15</f>
        <v>300.59999999999997</v>
      </c>
      <c r="F13" s="214">
        <f>'P&amp;L_PROFORMA'!F15</f>
        <v>474.09999999999997</v>
      </c>
      <c r="G13" s="214">
        <f>'P&amp;L_PROFORMA'!G15</f>
        <v>543.7</v>
      </c>
      <c r="H13" s="214">
        <f>'P&amp;L_PROFORMA'!H15</f>
        <v>0</v>
      </c>
    </row>
    <row r="14" spans="3:8" ht="15">
      <c r="C14" s="215" t="s">
        <v>30</v>
      </c>
      <c r="D14" s="214">
        <f>'P&amp;L_PROFORMA'!D26</f>
        <v>67.80000000000001</v>
      </c>
      <c r="E14" s="214">
        <f>'P&amp;L_PROFORMA'!E26</f>
        <v>69.59999999999997</v>
      </c>
      <c r="F14" s="214">
        <f>'P&amp;L_PROFORMA'!F26</f>
        <v>149.29999999999995</v>
      </c>
      <c r="G14" s="214">
        <f>'P&amp;L_PROFORMA'!G26</f>
        <v>165.30000000000007</v>
      </c>
      <c r="H14" s="214">
        <f>'P&amp;L_PROFORMA'!H26</f>
        <v>0</v>
      </c>
    </row>
    <row r="15" spans="3:8" ht="15">
      <c r="C15" s="215" t="s">
        <v>31</v>
      </c>
      <c r="D15" s="214">
        <f>'P&amp;L_PROFORMA'!D35</f>
        <v>72.10000000000001</v>
      </c>
      <c r="E15" s="214">
        <f>'P&amp;L_PROFORMA'!E35</f>
        <v>70.99999999999997</v>
      </c>
      <c r="F15" s="214">
        <f>'P&amp;L_PROFORMA'!F35</f>
        <v>147.39999999999995</v>
      </c>
      <c r="G15" s="214">
        <f>'P&amp;L_PROFORMA'!G35</f>
        <v>165.70000000000007</v>
      </c>
      <c r="H15" s="214">
        <f>'P&amp;L_PROFORMA'!H35</f>
        <v>0</v>
      </c>
    </row>
    <row r="16" spans="3:8" ht="15">
      <c r="C16" s="215" t="s">
        <v>3</v>
      </c>
      <c r="D16" s="214">
        <f>'P&amp;L_PROFORMA'!D37</f>
        <v>31.000000000000007</v>
      </c>
      <c r="E16" s="214">
        <f>'P&amp;L_PROFORMA'!E37</f>
        <v>30.29999999999997</v>
      </c>
      <c r="F16" s="214">
        <f>'P&amp;L_PROFORMA'!F37</f>
        <v>66.79999999999995</v>
      </c>
      <c r="G16" s="214">
        <f>'P&amp;L_PROFORMA'!G37</f>
        <v>86.00000000000007</v>
      </c>
      <c r="H16" s="214">
        <f>'P&amp;L_PROFORMA'!H37</f>
        <v>0</v>
      </c>
    </row>
    <row r="17" spans="3:8" ht="15">
      <c r="C17" s="215" t="s">
        <v>139</v>
      </c>
      <c r="D17" s="214">
        <f>'P&amp;L_PROFORMA'!D47</f>
        <v>30.400000000000006</v>
      </c>
      <c r="E17" s="214">
        <f>'P&amp;L_PROFORMA'!E47</f>
        <v>27.89999999999997</v>
      </c>
      <c r="F17" s="214">
        <f>'P&amp;L_PROFORMA'!F47</f>
        <v>12.299999999999955</v>
      </c>
      <c r="G17" s="214">
        <f>'P&amp;L_PROFORMA'!G47</f>
        <v>64.70000000000007</v>
      </c>
      <c r="H17" s="214">
        <f>'P&amp;L_PROFORMA'!H47</f>
        <v>0</v>
      </c>
    </row>
    <row r="18" spans="3:8" ht="15">
      <c r="C18" s="215" t="s">
        <v>135</v>
      </c>
      <c r="D18" s="214">
        <f>'P&amp;L_PROFORMA'!D49</f>
        <v>22.700000000000006</v>
      </c>
      <c r="E18" s="214">
        <f>'P&amp;L_PROFORMA'!E49</f>
        <v>22.89999999999997</v>
      </c>
      <c r="F18" s="214">
        <f>'P&amp;L_PROFORMA'!F49</f>
        <v>-2.300000000000045</v>
      </c>
      <c r="G18" s="214">
        <f>'P&amp;L_PROFORMA'!G49</f>
        <v>45.60000000000007</v>
      </c>
      <c r="H18" s="214">
        <f>'P&amp;L_PROFORMA'!H49</f>
        <v>0</v>
      </c>
    </row>
    <row r="19" spans="3:8" ht="15">
      <c r="C19" s="215" t="s">
        <v>25</v>
      </c>
      <c r="D19" s="214">
        <f>'P&amp;L_PROFORMA'!D53</f>
        <v>28.482000000000006</v>
      </c>
      <c r="E19" s="214">
        <f>'P&amp;L_PROFORMA'!E53</f>
        <v>30.34699999999997</v>
      </c>
      <c r="F19" s="214">
        <f>'P&amp;L_PROFORMA'!F53</f>
        <v>-6.449000000000045</v>
      </c>
      <c r="G19" s="214">
        <f>'P&amp;L_PROFORMA'!G53</f>
        <v>48.37200000000008</v>
      </c>
      <c r="H19" s="214">
        <f>'P&amp;L_PROFORMA'!H53</f>
        <v>0</v>
      </c>
    </row>
    <row r="20" spans="3:8" ht="15">
      <c r="C20" s="215" t="s">
        <v>33</v>
      </c>
      <c r="D20" s="214">
        <f>'Conso. Balance Sheet'!D28</f>
        <v>435.1</v>
      </c>
      <c r="E20" s="214">
        <f>'Conso. Balance Sheet'!E28</f>
        <v>454.3</v>
      </c>
      <c r="F20" s="214">
        <f>'Conso. Balance Sheet'!F28</f>
        <v>477.1</v>
      </c>
      <c r="G20" s="214">
        <f>'Conso. Balance Sheet'!G28</f>
        <v>228.3</v>
      </c>
      <c r="H20" s="214">
        <f>'Conso. Balance Sheet'!H28</f>
        <v>0</v>
      </c>
    </row>
    <row r="21" spans="3:8" ht="15">
      <c r="C21" s="215" t="s">
        <v>136</v>
      </c>
      <c r="D21" s="214">
        <f>'Conso. Balance Sheet'!D31</f>
        <v>22.5</v>
      </c>
      <c r="E21" s="214">
        <f>'Conso. Balance Sheet'!E31</f>
        <v>-107.39999999999999</v>
      </c>
      <c r="F21" s="214">
        <f>'Conso. Balance Sheet'!F31</f>
        <v>81.80000000000001</v>
      </c>
      <c r="G21" s="214">
        <f>'Conso. Balance Sheet'!G31</f>
        <v>697.1999999999999</v>
      </c>
      <c r="H21" s="214">
        <f>'Conso. Balance Sheet'!H31</f>
        <v>0</v>
      </c>
    </row>
    <row r="22" spans="3:8" ht="15">
      <c r="C22" s="215" t="s">
        <v>137</v>
      </c>
      <c r="D22" s="214">
        <f>'Conso. Balance Sheet'!D29</f>
        <v>7.5</v>
      </c>
      <c r="E22" s="214">
        <f>'Conso. Balance Sheet'!E29</f>
        <v>-39.89999999999999</v>
      </c>
      <c r="F22" s="214">
        <f>'Conso. Balance Sheet'!F29</f>
        <v>43.80000000000001</v>
      </c>
      <c r="G22" s="214">
        <f>'Conso. Balance Sheet'!G29</f>
        <v>758.6999999999999</v>
      </c>
      <c r="H22" s="214">
        <f>'Conso. Balance Sheet'!H29</f>
        <v>0</v>
      </c>
    </row>
    <row r="23" spans="3:8" ht="15">
      <c r="C23" s="215" t="s">
        <v>138</v>
      </c>
      <c r="D23" s="214">
        <f>'Conso. Balance Sheet'!D26</f>
        <v>457.59999999999997</v>
      </c>
      <c r="E23" s="214">
        <f>'Conso. Balance Sheet'!E26</f>
        <v>346.90000000000003</v>
      </c>
      <c r="F23" s="214">
        <f>'Conso. Balance Sheet'!F26</f>
        <v>558.9000000000001</v>
      </c>
      <c r="G23" s="214">
        <f>'Conso. Balance Sheet'!G26</f>
        <v>925.4999999999998</v>
      </c>
      <c r="H23" s="214">
        <f>'Conso. Balance Sheet'!H26</f>
        <v>0</v>
      </c>
    </row>
    <row r="24" spans="3:8" ht="15">
      <c r="C24" s="215" t="s">
        <v>34</v>
      </c>
      <c r="D24" s="216">
        <v>56.9</v>
      </c>
      <c r="E24" s="216">
        <v>194.1</v>
      </c>
      <c r="F24" s="216">
        <v>225</v>
      </c>
      <c r="G24" s="216">
        <v>417.9</v>
      </c>
      <c r="H24" s="216"/>
    </row>
    <row r="25" spans="3:8" ht="15">
      <c r="C25" s="217" t="s">
        <v>125</v>
      </c>
      <c r="D25" s="216"/>
      <c r="E25" s="216"/>
      <c r="F25" s="216"/>
      <c r="G25" s="216"/>
      <c r="H25" s="216"/>
    </row>
    <row r="26" spans="3:8" ht="15">
      <c r="C26" s="217" t="s">
        <v>123</v>
      </c>
      <c r="D26" s="216">
        <v>34.2</v>
      </c>
      <c r="E26" s="216">
        <v>40.4</v>
      </c>
      <c r="F26" s="216">
        <v>119.80000000000001</v>
      </c>
      <c r="G26" s="216">
        <v>99.1</v>
      </c>
      <c r="H26" s="216"/>
    </row>
    <row r="27" spans="3:8" ht="15">
      <c r="C27" s="217" t="s">
        <v>124</v>
      </c>
      <c r="D27" s="216" t="s">
        <v>106</v>
      </c>
      <c r="E27" s="216" t="s">
        <v>106</v>
      </c>
      <c r="F27" s="216" t="s">
        <v>106</v>
      </c>
      <c r="G27" s="216">
        <v>96.4</v>
      </c>
      <c r="H27" s="216"/>
    </row>
    <row r="28" spans="3:8" ht="15">
      <c r="C28" s="217" t="s">
        <v>111</v>
      </c>
      <c r="D28" s="218">
        <v>2271</v>
      </c>
      <c r="E28" s="218">
        <v>2268</v>
      </c>
      <c r="F28" s="218">
        <v>2812</v>
      </c>
      <c r="G28" s="218">
        <v>2842</v>
      </c>
      <c r="H28" s="218"/>
    </row>
    <row r="29" spans="1:8" ht="5" customHeight="1">
      <c r="A29" s="47"/>
      <c r="B29" s="51"/>
      <c r="C29" s="54"/>
      <c r="D29" s="191"/>
      <c r="E29" s="191"/>
      <c r="F29" s="192"/>
      <c r="G29" s="192"/>
      <c r="H29" s="192"/>
    </row>
    <row r="30" spans="3:8" ht="15">
      <c r="C30" s="60" t="s">
        <v>173</v>
      </c>
      <c r="D30" s="60"/>
      <c r="E30" s="60"/>
      <c r="F30" s="60"/>
      <c r="G30" s="60"/>
      <c r="H30" s="60"/>
    </row>
    <row r="31" spans="1:8" ht="5" customHeight="1">
      <c r="A31" s="47"/>
      <c r="B31" s="51"/>
      <c r="C31" s="54"/>
      <c r="D31" s="191"/>
      <c r="E31" s="191"/>
      <c r="F31" s="192"/>
      <c r="G31" s="192"/>
      <c r="H31" s="192"/>
    </row>
    <row r="32" spans="3:8" ht="15">
      <c r="C32" s="217" t="s">
        <v>82</v>
      </c>
      <c r="D32" s="219">
        <f>IF(D22/D14&gt;0,D22/D14,"n.m.")</f>
        <v>0.11061946902654865</v>
      </c>
      <c r="E32" s="219" t="str">
        <f aca="true" t="shared" si="0" ref="E32:F32">IF(E22/E14&gt;0,E22/E14,"n.m.")</f>
        <v>n.m.</v>
      </c>
      <c r="F32" s="219">
        <f t="shared" si="0"/>
        <v>0.2933690555927664</v>
      </c>
      <c r="G32" s="219">
        <f>IF(G22/G14&gt;0,G22/G14,"n.m.")</f>
        <v>4.589836660617058</v>
      </c>
      <c r="H32" s="219" t="e">
        <f>IF(H22/H14&gt;0,H22/H14,"n.m.")</f>
        <v>#DIV/0!</v>
      </c>
    </row>
    <row r="33" spans="3:8" ht="15">
      <c r="C33" s="217" t="s">
        <v>77</v>
      </c>
      <c r="D33" s="220">
        <f>D14/D13</f>
        <v>0.2288221397232535</v>
      </c>
      <c r="E33" s="220">
        <f aca="true" t="shared" si="1" ref="E33:G33">E14/E13</f>
        <v>0.2315369261477045</v>
      </c>
      <c r="F33" s="220">
        <f t="shared" si="1"/>
        <v>0.31491246572453063</v>
      </c>
      <c r="G33" s="220">
        <f t="shared" si="1"/>
        <v>0.30402795659370985</v>
      </c>
      <c r="H33" s="220" t="e">
        <f aca="true" t="shared" si="2" ref="H33">H14/H13</f>
        <v>#DIV/0!</v>
      </c>
    </row>
    <row r="34" spans="3:8" ht="15">
      <c r="C34" s="217" t="s">
        <v>83</v>
      </c>
      <c r="D34" s="220">
        <f>D16/D13</f>
        <v>0.10462369220384747</v>
      </c>
      <c r="E34" s="220">
        <v>0.10079840319361268</v>
      </c>
      <c r="F34" s="220">
        <v>0.1408985446108415</v>
      </c>
      <c r="G34" s="220">
        <v>0.15817546441052063</v>
      </c>
      <c r="H34" s="220">
        <v>1.15817546441052</v>
      </c>
    </row>
    <row r="35" spans="3:8" ht="15">
      <c r="C35" s="217" t="s">
        <v>78</v>
      </c>
      <c r="D35" s="220">
        <f>D16/D23</f>
        <v>0.06774475524475526</v>
      </c>
      <c r="E35" s="220">
        <f aca="true" t="shared" si="3" ref="E35:G35">E16/E23</f>
        <v>0.08734505621216479</v>
      </c>
      <c r="F35" s="220">
        <f t="shared" si="3"/>
        <v>0.11952048667024502</v>
      </c>
      <c r="G35" s="220">
        <f t="shared" si="3"/>
        <v>0.09292274446245283</v>
      </c>
      <c r="H35" s="220" t="e">
        <f aca="true" t="shared" si="4" ref="H35">H16/H23</f>
        <v>#DIV/0!</v>
      </c>
    </row>
    <row r="36" spans="3:8" ht="15">
      <c r="C36" s="217" t="s">
        <v>75</v>
      </c>
      <c r="D36" s="219">
        <f aca="true" t="shared" si="5" ref="D36:G36">D21/D20</f>
        <v>0.051712250057458053</v>
      </c>
      <c r="E36" s="219">
        <f t="shared" si="5"/>
        <v>-0.23640766013647366</v>
      </c>
      <c r="F36" s="219">
        <f t="shared" si="5"/>
        <v>0.17145252567595892</v>
      </c>
      <c r="G36" s="219">
        <f t="shared" si="5"/>
        <v>3.0538764783180024</v>
      </c>
      <c r="H36" s="219" t="e">
        <f aca="true" t="shared" si="6" ref="H36">H21/H20</f>
        <v>#DIV/0!</v>
      </c>
    </row>
    <row r="37" spans="3:8" ht="15">
      <c r="C37" s="217" t="s">
        <v>76</v>
      </c>
      <c r="D37" s="219">
        <f>SUM('Conso. Balance Sheet'!D20:D25)/'Financial Highlights'!D23</f>
        <v>0.990603146853147</v>
      </c>
      <c r="E37" s="219">
        <f>SUM('Conso. Balance Sheet'!E20:E25)/'Financial Highlights'!E23</f>
        <v>1.3813779187085617</v>
      </c>
      <c r="F37" s="219">
        <f>SUM('Conso. Balance Sheet'!F20:F25)/'Financial Highlights'!F23</f>
        <v>1.0291644301306135</v>
      </c>
      <c r="G37" s="219">
        <f>SUM('Conso. Balance Sheet'!G20:G25)/'Financial Highlights'!G23</f>
        <v>1.0850351161534306</v>
      </c>
      <c r="H37" s="219" t="e">
        <f>SUM('Conso. Balance Sheet'!H20:H25)/'Financial Highlights'!H23</f>
        <v>#DIV/0!</v>
      </c>
    </row>
    <row r="39" spans="1:7" s="152" customFormat="1" ht="20" customHeight="1">
      <c r="A39" s="186"/>
      <c r="B39" s="187"/>
      <c r="C39" s="188" t="s">
        <v>172</v>
      </c>
      <c r="D39" s="187"/>
      <c r="E39" s="187"/>
      <c r="F39" s="187"/>
      <c r="G39" s="187"/>
    </row>
    <row r="40" spans="1:8" s="50" customFormat="1" ht="14.5" customHeight="1" thickBot="1">
      <c r="A40" s="48"/>
      <c r="B40" s="49"/>
      <c r="C40" s="190"/>
      <c r="D40" s="189"/>
      <c r="E40" s="189"/>
      <c r="F40" s="189"/>
      <c r="G40" s="189"/>
      <c r="H40" s="189"/>
    </row>
    <row r="41" spans="1:8" s="53" customFormat="1" ht="15" customHeight="1" thickBot="1">
      <c r="A41" s="51"/>
      <c r="B41" s="52"/>
      <c r="C41" s="24" t="s">
        <v>151</v>
      </c>
      <c r="D41" s="17">
        <v>2018</v>
      </c>
      <c r="E41" s="177">
        <v>2019</v>
      </c>
      <c r="F41" s="17">
        <v>2020</v>
      </c>
      <c r="G41" s="177">
        <v>2021</v>
      </c>
      <c r="H41" s="177">
        <v>2022</v>
      </c>
    </row>
    <row r="42" spans="1:8" ht="5" customHeight="1">
      <c r="A42" s="47"/>
      <c r="B42" s="51"/>
      <c r="C42" s="54"/>
      <c r="D42" s="191"/>
      <c r="E42" s="191"/>
      <c r="F42" s="192"/>
      <c r="G42" s="192"/>
      <c r="H42" s="192"/>
    </row>
    <row r="43" spans="3:8" ht="15">
      <c r="C43" s="213" t="s">
        <v>140</v>
      </c>
      <c r="D43" s="214">
        <f>'P&amp;L_REPORTED'!D15</f>
        <v>296.3</v>
      </c>
      <c r="E43" s="214">
        <f>'P&amp;L_REPORTED'!E15</f>
        <v>300.59999999999997</v>
      </c>
      <c r="F43" s="214">
        <f>'P&amp;L_REPORTED'!F15</f>
        <v>279.5</v>
      </c>
      <c r="G43" s="214">
        <f>'P&amp;L_REPORTED'!G15</f>
        <v>514</v>
      </c>
      <c r="H43" s="214">
        <f>'P&amp;L_REPORTED'!H15</f>
        <v>0</v>
      </c>
    </row>
    <row r="44" spans="3:8" ht="15">
      <c r="C44" s="215" t="s">
        <v>30</v>
      </c>
      <c r="D44" s="214">
        <f>'P&amp;L_REPORTED'!D26</f>
        <v>67.80000000000001</v>
      </c>
      <c r="E44" s="214">
        <f>'P&amp;L_REPORTED'!E26</f>
        <v>69.59999999999997</v>
      </c>
      <c r="F44" s="214">
        <f>'P&amp;L_REPORTED'!F26</f>
        <v>70.1</v>
      </c>
      <c r="G44" s="214">
        <f>'P&amp;L_REPORTED'!G26</f>
        <v>153.5</v>
      </c>
      <c r="H44" s="214">
        <f>'P&amp;L_REPORTED'!H26</f>
        <v>0</v>
      </c>
    </row>
    <row r="45" spans="3:8" ht="15">
      <c r="C45" s="215" t="s">
        <v>31</v>
      </c>
      <c r="D45" s="214">
        <f>'P&amp;L_REPORTED'!D35</f>
        <v>72.10000000000001</v>
      </c>
      <c r="E45" s="214">
        <f>'P&amp;L_REPORTED'!E35</f>
        <v>70.99999999999997</v>
      </c>
      <c r="F45" s="214">
        <f>'P&amp;L_REPORTED'!F35</f>
        <v>68.19999999999999</v>
      </c>
      <c r="G45" s="214">
        <f>'P&amp;L_REPORTED'!G35</f>
        <v>153.9</v>
      </c>
      <c r="H45" s="214">
        <f>'P&amp;L_REPORTED'!H35</f>
        <v>0</v>
      </c>
    </row>
    <row r="46" spans="3:8" ht="15">
      <c r="C46" s="215" t="s">
        <v>3</v>
      </c>
      <c r="D46" s="214">
        <f>'P&amp;L_REPORTED'!D37</f>
        <v>31.000000000000007</v>
      </c>
      <c r="E46" s="214">
        <f>'P&amp;L_REPORTED'!E37</f>
        <v>30.29999999999997</v>
      </c>
      <c r="F46" s="214">
        <f>'P&amp;L_REPORTED'!F37</f>
        <v>26.39999999999999</v>
      </c>
      <c r="G46" s="214">
        <f>'P&amp;L_REPORTED'!G37</f>
        <v>75.9</v>
      </c>
      <c r="H46" s="214">
        <f>'P&amp;L_REPORTED'!H37</f>
        <v>0</v>
      </c>
    </row>
    <row r="47" spans="3:8" ht="15">
      <c r="C47" s="215" t="s">
        <v>139</v>
      </c>
      <c r="D47" s="214">
        <f>'P&amp;L_REPORTED'!D47</f>
        <v>30.400000000000006</v>
      </c>
      <c r="E47" s="214">
        <f>'P&amp;L_REPORTED'!E47</f>
        <v>27.89999999999997</v>
      </c>
      <c r="F47" s="214">
        <f>'P&amp;L_REPORTED'!F47</f>
        <v>26.29999999999999</v>
      </c>
      <c r="G47" s="214">
        <f>'P&amp;L_REPORTED'!G47</f>
        <v>54.50000000000001</v>
      </c>
      <c r="H47" s="214">
        <f>'P&amp;L_REPORTED'!H47</f>
        <v>0</v>
      </c>
    </row>
    <row r="48" spans="3:8" ht="15">
      <c r="C48" s="215" t="s">
        <v>135</v>
      </c>
      <c r="D48" s="214">
        <f>'P&amp;L_REPORTED'!D49</f>
        <v>22.700000000000006</v>
      </c>
      <c r="E48" s="214">
        <f>'P&amp;L_REPORTED'!E49</f>
        <v>22.89999999999997</v>
      </c>
      <c r="F48" s="214">
        <f>'P&amp;L_REPORTED'!F49</f>
        <v>22.69999999999999</v>
      </c>
      <c r="G48" s="214">
        <f>'P&amp;L_REPORTED'!G49</f>
        <v>37.400000000000006</v>
      </c>
      <c r="H48" s="214">
        <f>'P&amp;L_REPORTED'!H49</f>
        <v>0</v>
      </c>
    </row>
    <row r="49" spans="3:8" ht="15">
      <c r="C49" s="215" t="s">
        <v>25</v>
      </c>
      <c r="D49" s="214">
        <f>'P&amp;L_REPORTED'!D53</f>
        <v>28.482000000000006</v>
      </c>
      <c r="E49" s="214">
        <f>'P&amp;L_REPORTED'!E53</f>
        <v>30.34699999999997</v>
      </c>
      <c r="F49" s="214">
        <f>'P&amp;L_REPORTED'!F53</f>
        <v>24.24399999999999</v>
      </c>
      <c r="G49" s="214">
        <f>'P&amp;L_REPORTED'!G53</f>
        <v>40.81800000000001</v>
      </c>
      <c r="H49" s="214">
        <f>'P&amp;L_REPORTED'!H53</f>
        <v>0</v>
      </c>
    </row>
    <row r="50" spans="3:8" ht="15">
      <c r="C50" s="215" t="s">
        <v>33</v>
      </c>
      <c r="D50" s="214">
        <f aca="true" t="shared" si="7" ref="D50:H53">D20</f>
        <v>435.1</v>
      </c>
      <c r="E50" s="214">
        <f t="shared" si="7"/>
        <v>454.3</v>
      </c>
      <c r="F50" s="214">
        <f t="shared" si="7"/>
        <v>477.1</v>
      </c>
      <c r="G50" s="214">
        <f t="shared" si="7"/>
        <v>228.3</v>
      </c>
      <c r="H50" s="214">
        <f t="shared" si="7"/>
        <v>0</v>
      </c>
    </row>
    <row r="51" spans="3:8" ht="15">
      <c r="C51" s="215" t="s">
        <v>136</v>
      </c>
      <c r="D51" s="214">
        <f t="shared" si="7"/>
        <v>22.5</v>
      </c>
      <c r="E51" s="214">
        <f t="shared" si="7"/>
        <v>-107.39999999999999</v>
      </c>
      <c r="F51" s="214">
        <f t="shared" si="7"/>
        <v>81.80000000000001</v>
      </c>
      <c r="G51" s="214">
        <f t="shared" si="7"/>
        <v>697.1999999999999</v>
      </c>
      <c r="H51" s="214">
        <f t="shared" si="7"/>
        <v>0</v>
      </c>
    </row>
    <row r="52" spans="3:8" ht="15">
      <c r="C52" s="215" t="s">
        <v>137</v>
      </c>
      <c r="D52" s="214">
        <f t="shared" si="7"/>
        <v>7.5</v>
      </c>
      <c r="E52" s="214">
        <f t="shared" si="7"/>
        <v>-39.89999999999999</v>
      </c>
      <c r="F52" s="214">
        <f t="shared" si="7"/>
        <v>43.80000000000001</v>
      </c>
      <c r="G52" s="214">
        <f t="shared" si="7"/>
        <v>758.6999999999999</v>
      </c>
      <c r="H52" s="214">
        <f t="shared" si="7"/>
        <v>0</v>
      </c>
    </row>
    <row r="53" spans="3:8" ht="15">
      <c r="C53" s="215" t="s">
        <v>138</v>
      </c>
      <c r="D53" s="214">
        <f t="shared" si="7"/>
        <v>457.59999999999997</v>
      </c>
      <c r="E53" s="214">
        <f t="shared" si="7"/>
        <v>346.90000000000003</v>
      </c>
      <c r="F53" s="214">
        <f t="shared" si="7"/>
        <v>558.9000000000001</v>
      </c>
      <c r="G53" s="214">
        <f t="shared" si="7"/>
        <v>925.4999999999998</v>
      </c>
      <c r="H53" s="214">
        <f t="shared" si="7"/>
        <v>0</v>
      </c>
    </row>
    <row r="54" spans="3:8" ht="15">
      <c r="C54" s="215" t="s">
        <v>34</v>
      </c>
      <c r="D54" s="216">
        <v>56.9</v>
      </c>
      <c r="E54" s="216">
        <v>194.1</v>
      </c>
      <c r="F54" s="216">
        <v>225</v>
      </c>
      <c r="G54" s="216">
        <v>417.9</v>
      </c>
      <c r="H54" s="214">
        <f>H24</f>
        <v>0</v>
      </c>
    </row>
    <row r="55" spans="3:8" ht="15">
      <c r="C55" s="217" t="s">
        <v>125</v>
      </c>
      <c r="D55" s="216"/>
      <c r="E55" s="216"/>
      <c r="F55" s="216"/>
      <c r="G55" s="216"/>
      <c r="H55" s="214"/>
    </row>
    <row r="56" spans="3:8" ht="15">
      <c r="C56" s="217" t="s">
        <v>123</v>
      </c>
      <c r="D56" s="216">
        <v>34.2</v>
      </c>
      <c r="E56" s="216">
        <v>40.4</v>
      </c>
      <c r="F56" s="216">
        <v>119.80000000000001</v>
      </c>
      <c r="G56" s="216">
        <v>99.1</v>
      </c>
      <c r="H56" s="214">
        <f>H26</f>
        <v>0</v>
      </c>
    </row>
    <row r="57" spans="3:8" ht="15">
      <c r="C57" s="217" t="s">
        <v>124</v>
      </c>
      <c r="D57" s="216" t="s">
        <v>106</v>
      </c>
      <c r="E57" s="216" t="s">
        <v>106</v>
      </c>
      <c r="F57" s="216" t="s">
        <v>106</v>
      </c>
      <c r="G57" s="216">
        <v>96.4</v>
      </c>
      <c r="H57" s="214">
        <f>H27</f>
        <v>0</v>
      </c>
    </row>
    <row r="58" spans="3:8" ht="15">
      <c r="C58" s="217" t="s">
        <v>111</v>
      </c>
      <c r="D58" s="221">
        <f>D28</f>
        <v>2271</v>
      </c>
      <c r="E58" s="221">
        <f>E28</f>
        <v>2268</v>
      </c>
      <c r="F58" s="221">
        <f>F28</f>
        <v>2812</v>
      </c>
      <c r="G58" s="221">
        <f>G28</f>
        <v>2842</v>
      </c>
      <c r="H58" s="214">
        <f>H28</f>
        <v>0</v>
      </c>
    </row>
    <row r="59" spans="1:8" ht="5" customHeight="1">
      <c r="A59" s="47"/>
      <c r="B59" s="51"/>
      <c r="C59" s="54"/>
      <c r="D59" s="191"/>
      <c r="E59" s="191"/>
      <c r="F59" s="192"/>
      <c r="G59" s="192"/>
      <c r="H59" s="192"/>
    </row>
    <row r="60" spans="3:8" ht="15">
      <c r="C60" s="60" t="s">
        <v>173</v>
      </c>
      <c r="D60" s="60"/>
      <c r="E60" s="60"/>
      <c r="F60" s="60"/>
      <c r="G60" s="60"/>
      <c r="H60" s="60"/>
    </row>
    <row r="61" spans="1:8" ht="5" customHeight="1">
      <c r="A61" s="47"/>
      <c r="B61" s="51"/>
      <c r="C61" s="54"/>
      <c r="D61" s="191"/>
      <c r="E61" s="191"/>
      <c r="F61" s="192"/>
      <c r="G61" s="192"/>
      <c r="H61" s="192"/>
    </row>
    <row r="62" spans="3:8" ht="15">
      <c r="C62" s="217" t="s">
        <v>82</v>
      </c>
      <c r="D62" s="219">
        <f aca="true" t="shared" si="8" ref="D62:F62">IF(D52/D44&gt;0,D52/D44,"n.m.")</f>
        <v>0.11061946902654865</v>
      </c>
      <c r="E62" s="219" t="str">
        <f t="shared" si="8"/>
        <v>n.m.</v>
      </c>
      <c r="F62" s="219">
        <f t="shared" si="8"/>
        <v>0.624821683309558</v>
      </c>
      <c r="G62" s="219">
        <f>IF(G52/G44&gt;0,G52/G44,"n.m.")</f>
        <v>4.942671009771987</v>
      </c>
      <c r="H62" s="219" t="e">
        <f>IF(H52/H44&gt;0,H52/H44,"n.m.")</f>
        <v>#DIV/0!</v>
      </c>
    </row>
    <row r="63" spans="3:8" ht="15">
      <c r="C63" s="217" t="s">
        <v>77</v>
      </c>
      <c r="D63" s="220">
        <f>D44/D43</f>
        <v>0.2288221397232535</v>
      </c>
      <c r="E63" s="220">
        <f aca="true" t="shared" si="9" ref="E63:G63">E44/E43</f>
        <v>0.2315369261477045</v>
      </c>
      <c r="F63" s="220">
        <f t="shared" si="9"/>
        <v>0.25080500894454383</v>
      </c>
      <c r="G63" s="220">
        <f t="shared" si="9"/>
        <v>0.29863813229571984</v>
      </c>
      <c r="H63" s="220" t="e">
        <f aca="true" t="shared" si="10" ref="H63">H44/H43</f>
        <v>#DIV/0!</v>
      </c>
    </row>
    <row r="64" spans="3:8" ht="15">
      <c r="C64" s="217" t="s">
        <v>83</v>
      </c>
      <c r="D64" s="220">
        <f>D46/D43</f>
        <v>0.10462369220384747</v>
      </c>
      <c r="E64" s="220">
        <f aca="true" t="shared" si="11" ref="E64:G64">E46/E43</f>
        <v>0.10079840319361268</v>
      </c>
      <c r="F64" s="220">
        <f t="shared" si="11"/>
        <v>0.09445438282647582</v>
      </c>
      <c r="G64" s="220">
        <f t="shared" si="11"/>
        <v>0.14766536964980545</v>
      </c>
      <c r="H64" s="220" t="e">
        <f>H46/H43</f>
        <v>#DIV/0!</v>
      </c>
    </row>
    <row r="65" spans="3:8" ht="15">
      <c r="C65" s="217" t="s">
        <v>78</v>
      </c>
      <c r="D65" s="220">
        <f>D46/D53</f>
        <v>0.06774475524475526</v>
      </c>
      <c r="E65" s="220">
        <f aca="true" t="shared" si="12" ref="E65:G65">E46/E53</f>
        <v>0.08734505621216479</v>
      </c>
      <c r="F65" s="220">
        <f t="shared" si="12"/>
        <v>0.04723564143853996</v>
      </c>
      <c r="G65" s="220">
        <f t="shared" si="12"/>
        <v>0.08200972447325773</v>
      </c>
      <c r="H65" s="220" t="e">
        <f aca="true" t="shared" si="13" ref="H65">H46/H53</f>
        <v>#DIV/0!</v>
      </c>
    </row>
    <row r="66" spans="3:8" ht="15">
      <c r="C66" s="217" t="s">
        <v>75</v>
      </c>
      <c r="D66" s="219">
        <f>D21/D20</f>
        <v>0.051712250057458053</v>
      </c>
      <c r="E66" s="219">
        <f aca="true" t="shared" si="14" ref="E66:F66">E21/E20</f>
        <v>-0.23640766013647366</v>
      </c>
      <c r="F66" s="219">
        <f t="shared" si="14"/>
        <v>0.17145252567595892</v>
      </c>
      <c r="G66" s="219">
        <f>G21/G20</f>
        <v>3.0538764783180024</v>
      </c>
      <c r="H66" s="219" t="e">
        <f aca="true" t="shared" si="15" ref="H66">H21/H20</f>
        <v>#DIV/0!</v>
      </c>
    </row>
    <row r="67" spans="3:8" ht="15">
      <c r="C67" s="217" t="s">
        <v>76</v>
      </c>
      <c r="D67" s="219">
        <f>SUM('Conso. Balance Sheet'!D20:D25)/'Financial Highlights'!D23</f>
        <v>0.990603146853147</v>
      </c>
      <c r="E67" s="219">
        <f>SUM('Conso. Balance Sheet'!E20:E25)/'Financial Highlights'!E23</f>
        <v>1.3813779187085617</v>
      </c>
      <c r="F67" s="219">
        <f>SUM('Conso. Balance Sheet'!F20:F25)/'Financial Highlights'!F23</f>
        <v>1.0291644301306135</v>
      </c>
      <c r="G67" s="219">
        <f>SUM('Conso. Balance Sheet'!G20:G25)/'Financial Highlights'!G23</f>
        <v>1.0850351161534306</v>
      </c>
      <c r="H67" s="219" t="e">
        <f>SUM('Conso. Balance Sheet'!H20:H25)/'Financial Highlights'!H23</f>
        <v>#DIV/0!</v>
      </c>
    </row>
  </sheetData>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799847602844"/>
  </sheetPr>
  <dimension ref="A1:O76"/>
  <sheetViews>
    <sheetView showGridLines="0" zoomScale="130" zoomScaleNormal="130" workbookViewId="0" topLeftCell="A1"/>
  </sheetViews>
  <sheetFormatPr defaultColWidth="9.140625" defaultRowHeight="15"/>
  <cols>
    <col min="1" max="1" width="2.7109375" style="46" bestFit="1" customWidth="1"/>
    <col min="2" max="2" width="2.7109375" style="47" bestFit="1" customWidth="1"/>
    <col min="3" max="3" width="42.8515625" style="47" bestFit="1" customWidth="1"/>
    <col min="4" max="7" width="11.8515625" style="63" customWidth="1"/>
    <col min="8" max="8" width="11.8515625" style="1" hidden="1" customWidth="1"/>
    <col min="9" max="16384" width="8.7109375" style="1" customWidth="1"/>
  </cols>
  <sheetData>
    <row r="1" spans="1:7" s="47" customFormat="1" ht="12">
      <c r="A1" s="46"/>
      <c r="D1" s="153"/>
      <c r="E1" s="63"/>
      <c r="F1" s="63"/>
      <c r="G1" s="63"/>
    </row>
    <row r="2" ht="12"/>
    <row r="3" ht="12"/>
    <row r="4" spans="1:7" s="47" customFormat="1" ht="12">
      <c r="A4" s="46"/>
      <c r="D4" s="153"/>
      <c r="E4" s="63"/>
      <c r="F4" s="63"/>
      <c r="G4" s="63"/>
    </row>
    <row r="5" ht="12"/>
    <row r="6" ht="5" customHeight="1">
      <c r="H6" s="63"/>
    </row>
    <row r="7" spans="1:15" s="183" customFormat="1" ht="20" customHeight="1">
      <c r="A7" s="48"/>
      <c r="B7" s="49"/>
      <c r="C7" s="182" t="s">
        <v>280</v>
      </c>
      <c r="D7" s="49"/>
      <c r="E7" s="49"/>
      <c r="F7" s="49"/>
      <c r="G7" s="49"/>
      <c r="H7" s="49"/>
      <c r="I7" s="49"/>
      <c r="J7" s="49"/>
      <c r="K7" s="49"/>
      <c r="L7" s="49"/>
      <c r="M7" s="49"/>
      <c r="N7" s="49"/>
      <c r="O7" s="49"/>
    </row>
    <row r="8" spans="1:8" s="185" customFormat="1" ht="5" customHeight="1">
      <c r="A8" s="46"/>
      <c r="B8" s="46"/>
      <c r="C8" s="46"/>
      <c r="D8" s="184"/>
      <c r="E8" s="184"/>
      <c r="F8" s="184"/>
      <c r="G8" s="184"/>
      <c r="H8" s="184"/>
    </row>
    <row r="9" spans="1:7" s="152" customFormat="1" ht="20" customHeight="1">
      <c r="A9" s="186"/>
      <c r="B9" s="187"/>
      <c r="C9" s="188" t="s">
        <v>155</v>
      </c>
      <c r="D9" s="187"/>
      <c r="E9" s="187"/>
      <c r="F9" s="187"/>
      <c r="G9" s="187"/>
    </row>
    <row r="10" spans="1:8" s="50" customFormat="1" ht="15" customHeight="1" thickBot="1">
      <c r="A10" s="48"/>
      <c r="B10" s="49"/>
      <c r="C10" s="190"/>
      <c r="D10" s="189"/>
      <c r="E10" s="189"/>
      <c r="F10" s="189"/>
      <c r="G10" s="189"/>
      <c r="H10" s="189"/>
    </row>
    <row r="11" spans="1:8" s="53" customFormat="1" ht="15" customHeight="1" thickBot="1">
      <c r="A11" s="51"/>
      <c r="B11" s="52"/>
      <c r="C11" s="24" t="s">
        <v>151</v>
      </c>
      <c r="D11" s="17">
        <v>2018</v>
      </c>
      <c r="E11" s="177">
        <v>2019</v>
      </c>
      <c r="F11" s="17">
        <v>2020</v>
      </c>
      <c r="G11" s="177">
        <v>2021</v>
      </c>
      <c r="H11" s="177">
        <v>2022</v>
      </c>
    </row>
    <row r="12" spans="1:8" ht="5" customHeight="1">
      <c r="A12" s="47"/>
      <c r="B12" s="51"/>
      <c r="C12" s="54"/>
      <c r="D12" s="191"/>
      <c r="E12" s="191"/>
      <c r="F12" s="192"/>
      <c r="G12" s="192"/>
      <c r="H12" s="192"/>
    </row>
    <row r="13" spans="1:8" s="53" customFormat="1" ht="14.5" customHeight="1">
      <c r="A13" s="56"/>
      <c r="B13" s="57"/>
      <c r="C13" s="58" t="s">
        <v>12</v>
      </c>
      <c r="D13" s="59">
        <f>'Quarterly Results_PROFORMA'!J16</f>
        <v>276.3</v>
      </c>
      <c r="E13" s="59">
        <f>'Quarterly Results_PROFORMA'!Q16</f>
        <v>279.2</v>
      </c>
      <c r="F13" s="59">
        <f>'Quarterly Results_PROFORMA'!X16</f>
        <v>446.2</v>
      </c>
      <c r="G13" s="59">
        <f>'Quarterly Results_PROFORMA'!AE16</f>
        <v>511.7</v>
      </c>
      <c r="H13" s="59">
        <f>'Quarterly Results_PROFORMA'!AL16</f>
        <v>0</v>
      </c>
    </row>
    <row r="14" spans="1:8" s="53" customFormat="1" ht="14.5" customHeight="1">
      <c r="A14" s="56"/>
      <c r="B14" s="57"/>
      <c r="C14" s="58" t="s">
        <v>13</v>
      </c>
      <c r="D14" s="59">
        <f>'Quarterly Results_PROFORMA'!J17</f>
        <v>20</v>
      </c>
      <c r="E14" s="59">
        <f>'Quarterly Results_PROFORMA'!Q17</f>
        <v>21.4</v>
      </c>
      <c r="F14" s="59">
        <f>'Quarterly Results_PROFORMA'!X17</f>
        <v>27.9</v>
      </c>
      <c r="G14" s="59">
        <f>'Quarterly Results_PROFORMA'!AE17</f>
        <v>32</v>
      </c>
      <c r="H14" s="59">
        <f>'Quarterly Results_PROFORMA'!AL17</f>
        <v>0</v>
      </c>
    </row>
    <row r="15" spans="1:8" s="53" customFormat="1" ht="14.5" customHeight="1">
      <c r="A15" s="56"/>
      <c r="B15" s="57"/>
      <c r="C15" s="60" t="s">
        <v>14</v>
      </c>
      <c r="D15" s="61">
        <f>SUM(D13:D14)</f>
        <v>296.3</v>
      </c>
      <c r="E15" s="61">
        <f aca="true" t="shared" si="0" ref="E15:G15">SUM(E13:E14)</f>
        <v>300.59999999999997</v>
      </c>
      <c r="F15" s="61">
        <f t="shared" si="0"/>
        <v>474.09999999999997</v>
      </c>
      <c r="G15" s="61">
        <f t="shared" si="0"/>
        <v>543.7</v>
      </c>
      <c r="H15" s="61">
        <f aca="true" t="shared" si="1" ref="H15">SUM(H13:H14)</f>
        <v>0</v>
      </c>
    </row>
    <row r="16" spans="1:8" ht="5" customHeight="1">
      <c r="A16" s="47"/>
      <c r="B16" s="51"/>
      <c r="C16" s="54"/>
      <c r="D16" s="192"/>
      <c r="E16" s="192"/>
      <c r="F16" s="192"/>
      <c r="G16" s="192"/>
      <c r="H16" s="192"/>
    </row>
    <row r="17" spans="1:8" s="53" customFormat="1" ht="14.5" customHeight="1">
      <c r="A17" s="56"/>
      <c r="B17" s="57"/>
      <c r="C17" s="199" t="s">
        <v>157</v>
      </c>
      <c r="D17" s="140"/>
      <c r="E17" s="140"/>
      <c r="F17" s="140"/>
      <c r="G17" s="140"/>
      <c r="H17" s="140"/>
    </row>
    <row r="18" spans="1:9" s="53" customFormat="1" ht="14.5" customHeight="1">
      <c r="A18" s="56"/>
      <c r="B18" s="57"/>
      <c r="C18" s="200" t="s">
        <v>159</v>
      </c>
      <c r="D18" s="59">
        <f>'Quarterly Results_PROFORMA'!J21</f>
        <v>122.2</v>
      </c>
      <c r="E18" s="59">
        <f>'Quarterly Results_PROFORMA'!Q21</f>
        <v>124.6</v>
      </c>
      <c r="F18" s="59">
        <f>'Quarterly Results_PROFORMA'!X21</f>
        <v>125.7</v>
      </c>
      <c r="G18" s="59">
        <f>'Quarterly Results_PROFORMA'!AE21</f>
        <v>131.79999999999998</v>
      </c>
      <c r="H18" s="59">
        <f>'Quarterly Results_PROFORMA'!AL21</f>
        <v>0</v>
      </c>
      <c r="I18" s="201"/>
    </row>
    <row r="19" spans="1:8" s="53" customFormat="1" ht="14.5" customHeight="1">
      <c r="A19" s="56"/>
      <c r="B19" s="57"/>
      <c r="C19" s="200" t="s">
        <v>163</v>
      </c>
      <c r="D19" s="59">
        <f>'Quarterly Results_PROFORMA'!J22</f>
        <v>82.1</v>
      </c>
      <c r="E19" s="59">
        <f>'Quarterly Results_PROFORMA'!Q22</f>
        <v>82.6</v>
      </c>
      <c r="F19" s="59">
        <f>'Quarterly Results_PROFORMA'!X22</f>
        <v>81.8</v>
      </c>
      <c r="G19" s="59">
        <f>'Quarterly Results_PROFORMA'!AE22</f>
        <v>77.1</v>
      </c>
      <c r="H19" s="59">
        <f>'Quarterly Results_PROFORMA'!AL22</f>
        <v>0</v>
      </c>
    </row>
    <row r="20" spans="1:8" s="53" customFormat="1" ht="14.5" customHeight="1">
      <c r="A20" s="56"/>
      <c r="B20" s="57"/>
      <c r="C20" s="200" t="s">
        <v>160</v>
      </c>
      <c r="D20" s="59">
        <f>'Quarterly Results_PROFORMA'!J23</f>
        <v>115.7</v>
      </c>
      <c r="E20" s="59">
        <f>'Quarterly Results_PROFORMA'!Q23</f>
        <v>118.29999999999998</v>
      </c>
      <c r="F20" s="59">
        <f>'Quarterly Results_PROFORMA'!X23</f>
        <v>94.7</v>
      </c>
      <c r="G20" s="59">
        <f>'Quarterly Results_PROFORMA'!AE23</f>
        <v>124</v>
      </c>
      <c r="H20" s="59">
        <f>'Quarterly Results_PROFORMA'!AL23</f>
        <v>0</v>
      </c>
    </row>
    <row r="21" spans="1:8" s="53" customFormat="1" ht="14.5" customHeight="1">
      <c r="A21" s="56"/>
      <c r="B21" s="57"/>
      <c r="C21" s="200" t="s">
        <v>161</v>
      </c>
      <c r="D21" s="59">
        <f>'Quarterly Results_PROFORMA'!J24</f>
        <v>0</v>
      </c>
      <c r="E21" s="59">
        <f>'Quarterly Results_PROFORMA'!Q24</f>
        <v>0</v>
      </c>
      <c r="F21" s="59">
        <f>'Quarterly Results_PROFORMA'!X24</f>
        <v>194.6</v>
      </c>
      <c r="G21" s="59">
        <f>'Quarterly Results_PROFORMA'!AE24</f>
        <v>242.6</v>
      </c>
      <c r="H21" s="59">
        <f>'Quarterly Results_PROFORMA'!AL24</f>
        <v>0</v>
      </c>
    </row>
    <row r="22" spans="1:8" s="53" customFormat="1" ht="14.5" customHeight="1">
      <c r="A22" s="56"/>
      <c r="B22" s="57"/>
      <c r="C22" s="200" t="s">
        <v>162</v>
      </c>
      <c r="D22" s="202">
        <f>'Quarterly Results_PROFORMA'!J25</f>
        <v>-23.69999999999999</v>
      </c>
      <c r="E22" s="202">
        <f>'Quarterly Results_PROFORMA'!Q25</f>
        <v>-24.900000000000034</v>
      </c>
      <c r="F22" s="202">
        <f>'Quarterly Results_PROFORMA'!X25</f>
        <v>-22.69999999999999</v>
      </c>
      <c r="G22" s="202">
        <f>'Quarterly Results_PROFORMA'!AE25</f>
        <v>-31.799999999999955</v>
      </c>
      <c r="H22" s="202">
        <f>'Quarterly Results_PROFORMA'!AL25</f>
        <v>0</v>
      </c>
    </row>
    <row r="23" spans="1:8" ht="5" customHeight="1">
      <c r="A23" s="47"/>
      <c r="B23" s="51"/>
      <c r="C23" s="203"/>
      <c r="D23" s="204"/>
      <c r="E23" s="204"/>
      <c r="F23" s="204"/>
      <c r="G23" s="204"/>
      <c r="H23" s="204"/>
    </row>
    <row r="24" spans="1:8" s="53" customFormat="1" ht="14.5" customHeight="1">
      <c r="A24" s="56"/>
      <c r="B24" s="57"/>
      <c r="C24" s="58" t="s">
        <v>15</v>
      </c>
      <c r="D24" s="59">
        <f>'Quarterly Results_PROFORMA'!J27</f>
        <v>-106.1</v>
      </c>
      <c r="E24" s="59">
        <f>'Quarterly Results_PROFORMA'!Q27</f>
        <v>-105.5</v>
      </c>
      <c r="F24" s="59">
        <f>'Quarterly Results_PROFORMA'!X27</f>
        <v>-172.8</v>
      </c>
      <c r="G24" s="59">
        <f>'Quarterly Results_PROFORMA'!AE27</f>
        <v>-217.4</v>
      </c>
      <c r="H24" s="59">
        <f>'Quarterly Results_PROFORMA'!AL27</f>
        <v>0</v>
      </c>
    </row>
    <row r="25" spans="1:8" s="53" customFormat="1" ht="14.5" customHeight="1">
      <c r="A25" s="56"/>
      <c r="B25" s="57"/>
      <c r="C25" s="58" t="s">
        <v>16</v>
      </c>
      <c r="D25" s="59">
        <f>'Quarterly Results_PROFORMA'!J28</f>
        <v>-122.4</v>
      </c>
      <c r="E25" s="59">
        <f>'Quarterly Results_PROFORMA'!Q28</f>
        <v>-125.5</v>
      </c>
      <c r="F25" s="59">
        <f>'Quarterly Results_PROFORMA'!X28</f>
        <v>-152</v>
      </c>
      <c r="G25" s="59">
        <f>'Quarterly Results_PROFORMA'!AE28</f>
        <v>-161</v>
      </c>
      <c r="H25" s="59">
        <f>'Quarterly Results_PROFORMA'!AL28</f>
        <v>0</v>
      </c>
    </row>
    <row r="26" spans="1:8" s="53" customFormat="1" ht="14.5" customHeight="1">
      <c r="A26" s="56"/>
      <c r="B26" s="57"/>
      <c r="C26" s="60" t="s">
        <v>154</v>
      </c>
      <c r="D26" s="61">
        <f>SUM(D24:D25,D15)</f>
        <v>67.80000000000001</v>
      </c>
      <c r="E26" s="61">
        <f aca="true" t="shared" si="2" ref="E26:G26">SUM(E24:E25,E15)</f>
        <v>69.59999999999997</v>
      </c>
      <c r="F26" s="61">
        <f t="shared" si="2"/>
        <v>149.29999999999995</v>
      </c>
      <c r="G26" s="61">
        <f t="shared" si="2"/>
        <v>165.30000000000007</v>
      </c>
      <c r="H26" s="61">
        <f aca="true" t="shared" si="3" ref="H26">SUM(H24:H25,H15)</f>
        <v>0</v>
      </c>
    </row>
    <row r="27" spans="1:8" ht="5" customHeight="1">
      <c r="A27" s="47"/>
      <c r="B27" s="51"/>
      <c r="C27" s="54"/>
      <c r="D27" s="192"/>
      <c r="E27" s="192"/>
      <c r="F27" s="192"/>
      <c r="G27" s="192"/>
      <c r="H27" s="192"/>
    </row>
    <row r="28" spans="1:8" s="53" customFormat="1" ht="14.5" customHeight="1">
      <c r="A28" s="56"/>
      <c r="B28" s="57"/>
      <c r="C28" s="199" t="s">
        <v>157</v>
      </c>
      <c r="D28" s="140"/>
      <c r="E28" s="140"/>
      <c r="F28" s="140"/>
      <c r="G28" s="140"/>
      <c r="H28" s="140"/>
    </row>
    <row r="29" spans="1:9" s="53" customFormat="1" ht="14.5" customHeight="1">
      <c r="A29" s="56"/>
      <c r="B29" s="57"/>
      <c r="C29" s="200" t="s">
        <v>159</v>
      </c>
      <c r="D29" s="59">
        <f>'Quarterly Results_PROFORMA'!J32</f>
        <v>7.5</v>
      </c>
      <c r="E29" s="59">
        <f>'Quarterly Results_PROFORMA'!Q32</f>
        <v>4.2</v>
      </c>
      <c r="F29" s="59">
        <f>'Quarterly Results_PROFORMA'!X32</f>
        <v>5.8</v>
      </c>
      <c r="G29" s="59">
        <f>'Quarterly Results_PROFORMA'!AE32</f>
        <v>5.1</v>
      </c>
      <c r="H29" s="59">
        <f>'Quarterly Results_PROFORMA'!AL32</f>
        <v>0</v>
      </c>
      <c r="I29" s="201"/>
    </row>
    <row r="30" spans="1:8" s="53" customFormat="1" ht="14.5" customHeight="1">
      <c r="A30" s="56"/>
      <c r="B30" s="57"/>
      <c r="C30" s="200" t="s">
        <v>163</v>
      </c>
      <c r="D30" s="59">
        <f>'Quarterly Results_PROFORMA'!J33</f>
        <v>50.5</v>
      </c>
      <c r="E30" s="59">
        <f>'Quarterly Results_PROFORMA'!Q33</f>
        <v>52.2</v>
      </c>
      <c r="F30" s="59">
        <f>'Quarterly Results_PROFORMA'!X33</f>
        <v>54.3</v>
      </c>
      <c r="G30" s="59">
        <f>'Quarterly Results_PROFORMA'!AE33</f>
        <v>46.2</v>
      </c>
      <c r="H30" s="59">
        <f>'Quarterly Results_PROFORMA'!AL33</f>
        <v>0</v>
      </c>
    </row>
    <row r="31" spans="1:8" s="53" customFormat="1" ht="14.5" customHeight="1">
      <c r="A31" s="56"/>
      <c r="B31" s="57"/>
      <c r="C31" s="200" t="s">
        <v>160</v>
      </c>
      <c r="D31" s="59">
        <f>'Quarterly Results_PROFORMA'!J34</f>
        <v>9.8</v>
      </c>
      <c r="E31" s="59">
        <f>'Quarterly Results_PROFORMA'!Q34</f>
        <v>13.2</v>
      </c>
      <c r="F31" s="59">
        <f>'Quarterly Results_PROFORMA'!X34</f>
        <v>10</v>
      </c>
      <c r="G31" s="59">
        <f>'Quarterly Results_PROFORMA'!AE34</f>
        <v>12.7</v>
      </c>
      <c r="H31" s="59">
        <f>'Quarterly Results_PROFORMA'!AL34</f>
        <v>0</v>
      </c>
    </row>
    <row r="32" spans="1:8" s="53" customFormat="1" ht="14.5" customHeight="1">
      <c r="A32" s="56"/>
      <c r="B32" s="57"/>
      <c r="C32" s="200" t="s">
        <v>161</v>
      </c>
      <c r="D32" s="59">
        <f>'Quarterly Results_PROFORMA'!J35</f>
        <v>0</v>
      </c>
      <c r="E32" s="59">
        <f>'Quarterly Results_PROFORMA'!Q35</f>
        <v>0</v>
      </c>
      <c r="F32" s="59">
        <f>'Quarterly Results_PROFORMA'!X35</f>
        <v>79.2</v>
      </c>
      <c r="G32" s="59">
        <f>'Quarterly Results_PROFORMA'!AE35</f>
        <v>101.3</v>
      </c>
      <c r="H32" s="59">
        <f>'Quarterly Results_PROFORMA'!AL35</f>
        <v>0</v>
      </c>
    </row>
    <row r="33" spans="1:8" ht="5" customHeight="1">
      <c r="A33" s="47"/>
      <c r="B33" s="51"/>
      <c r="C33" s="203"/>
      <c r="D33" s="204"/>
      <c r="E33" s="204"/>
      <c r="F33" s="204"/>
      <c r="G33" s="204"/>
      <c r="H33" s="204"/>
    </row>
    <row r="34" spans="1:8" s="53" customFormat="1" ht="14.5" customHeight="1">
      <c r="A34" s="56"/>
      <c r="B34" s="57"/>
      <c r="C34" s="58" t="s">
        <v>17</v>
      </c>
      <c r="D34" s="59">
        <f>'Quarterly Results_PROFORMA'!J37</f>
        <v>4.3</v>
      </c>
      <c r="E34" s="59">
        <f>'Quarterly Results_PROFORMA'!Q37</f>
        <v>1.4</v>
      </c>
      <c r="F34" s="59">
        <f>'Quarterly Results_PROFORMA'!X37</f>
        <v>-1.9</v>
      </c>
      <c r="G34" s="59">
        <f>'Quarterly Results_PROFORMA'!AE37</f>
        <v>0.4</v>
      </c>
      <c r="H34" s="59">
        <f>'Quarterly Results_PROFORMA'!AL37</f>
        <v>0</v>
      </c>
    </row>
    <row r="35" spans="1:8" s="53" customFormat="1" ht="14.5" customHeight="1">
      <c r="A35" s="56"/>
      <c r="B35" s="57"/>
      <c r="C35" s="60" t="s">
        <v>18</v>
      </c>
      <c r="D35" s="61">
        <f>D26+D34</f>
        <v>72.10000000000001</v>
      </c>
      <c r="E35" s="61">
        <f aca="true" t="shared" si="4" ref="E35:G35">E26+E34</f>
        <v>70.99999999999997</v>
      </c>
      <c r="F35" s="61">
        <f t="shared" si="4"/>
        <v>147.39999999999995</v>
      </c>
      <c r="G35" s="61">
        <f t="shared" si="4"/>
        <v>165.70000000000007</v>
      </c>
      <c r="H35" s="61">
        <f aca="true" t="shared" si="5" ref="H35">H26+H34</f>
        <v>0</v>
      </c>
    </row>
    <row r="36" spans="1:8" s="53" customFormat="1" ht="14.5" customHeight="1">
      <c r="A36" s="56"/>
      <c r="B36" s="57"/>
      <c r="C36" s="58" t="s">
        <v>153</v>
      </c>
      <c r="D36" s="59">
        <f>'Quarterly Results_PROFORMA'!J39</f>
        <v>-41.1</v>
      </c>
      <c r="E36" s="59">
        <f>'Quarterly Results_PROFORMA'!Q39</f>
        <v>-40.7</v>
      </c>
      <c r="F36" s="59">
        <f>'Quarterly Results_PROFORMA'!X39</f>
        <v>-80.6</v>
      </c>
      <c r="G36" s="59">
        <f>'Quarterly Results_PROFORMA'!AE39</f>
        <v>-79.7</v>
      </c>
      <c r="H36" s="59">
        <f>'Quarterly Results_PROFORMA'!AL39</f>
        <v>0</v>
      </c>
    </row>
    <row r="37" spans="1:11" s="53" customFormat="1" ht="14.5" customHeight="1">
      <c r="A37" s="56"/>
      <c r="B37" s="57"/>
      <c r="C37" s="60" t="s">
        <v>3</v>
      </c>
      <c r="D37" s="61">
        <f>D35+D36</f>
        <v>31.000000000000007</v>
      </c>
      <c r="E37" s="61">
        <f aca="true" t="shared" si="6" ref="E37:G37">E35+E36</f>
        <v>30.29999999999997</v>
      </c>
      <c r="F37" s="61">
        <f t="shared" si="6"/>
        <v>66.79999999999995</v>
      </c>
      <c r="G37" s="61">
        <f t="shared" si="6"/>
        <v>86.00000000000007</v>
      </c>
      <c r="H37" s="61">
        <f aca="true" t="shared" si="7" ref="H37">H35+H36</f>
        <v>0</v>
      </c>
      <c r="K37" s="205"/>
    </row>
    <row r="38" spans="1:8" ht="5" customHeight="1">
      <c r="A38" s="47"/>
      <c r="B38" s="51"/>
      <c r="C38" s="54"/>
      <c r="D38" s="192"/>
      <c r="E38" s="192"/>
      <c r="F38" s="192"/>
      <c r="G38" s="192"/>
      <c r="H38" s="192"/>
    </row>
    <row r="39" spans="1:8" s="53" customFormat="1" ht="14.5" customHeight="1">
      <c r="A39" s="56"/>
      <c r="B39" s="57"/>
      <c r="C39" s="199" t="s">
        <v>157</v>
      </c>
      <c r="D39" s="140"/>
      <c r="E39" s="140"/>
      <c r="F39" s="140"/>
      <c r="G39" s="140"/>
      <c r="H39" s="140"/>
    </row>
    <row r="40" spans="1:9" s="53" customFormat="1" ht="14.5" customHeight="1">
      <c r="A40" s="56"/>
      <c r="B40" s="57"/>
      <c r="C40" s="200" t="s">
        <v>159</v>
      </c>
      <c r="D40" s="59">
        <f>'Quarterly Results_PROFORMA'!J43</f>
        <v>9.1</v>
      </c>
      <c r="E40" s="59">
        <f>'Quarterly Results_PROFORMA'!Q43</f>
        <v>4.4</v>
      </c>
      <c r="F40" s="59">
        <f>'Quarterly Results_PROFORMA'!X43</f>
        <v>3.6</v>
      </c>
      <c r="G40" s="59">
        <f>'Quarterly Results_PROFORMA'!AE43</f>
        <v>4.9</v>
      </c>
      <c r="H40" s="59">
        <f>'Quarterly Results_PROFORMA'!AL43</f>
        <v>0</v>
      </c>
      <c r="I40" s="201"/>
    </row>
    <row r="41" spans="1:8" s="53" customFormat="1" ht="14.5" customHeight="1">
      <c r="A41" s="56"/>
      <c r="B41" s="57"/>
      <c r="C41" s="200" t="s">
        <v>163</v>
      </c>
      <c r="D41" s="59">
        <f>'Quarterly Results_PROFORMA'!J44</f>
        <v>24</v>
      </c>
      <c r="E41" s="59">
        <f>'Quarterly Results_PROFORMA'!Q44</f>
        <v>24.2</v>
      </c>
      <c r="F41" s="59">
        <f>'Quarterly Results_PROFORMA'!X44</f>
        <v>24.5</v>
      </c>
      <c r="G41" s="59">
        <f>'Quarterly Results_PROFORMA'!AE44</f>
        <v>15</v>
      </c>
      <c r="H41" s="59">
        <f>'Quarterly Results_PROFORMA'!AL44</f>
        <v>0</v>
      </c>
    </row>
    <row r="42" spans="1:8" s="53" customFormat="1" ht="14.5" customHeight="1">
      <c r="A42" s="56"/>
      <c r="B42" s="57"/>
      <c r="C42" s="200" t="s">
        <v>160</v>
      </c>
      <c r="D42" s="59">
        <f>'Quarterly Results_PROFORMA'!J45</f>
        <v>-2.1</v>
      </c>
      <c r="E42" s="59">
        <f>'Quarterly Results_PROFORMA'!Q45</f>
        <v>1.7</v>
      </c>
      <c r="F42" s="59">
        <f>'Quarterly Results_PROFORMA'!X45</f>
        <v>-1.7</v>
      </c>
      <c r="G42" s="59">
        <f>'Quarterly Results_PROFORMA'!AE45</f>
        <v>3.8</v>
      </c>
      <c r="H42" s="59">
        <f>'Quarterly Results_PROFORMA'!AL45</f>
        <v>0</v>
      </c>
    </row>
    <row r="43" spans="1:8" s="53" customFormat="1" ht="14.5" customHeight="1">
      <c r="A43" s="56"/>
      <c r="B43" s="57"/>
      <c r="C43" s="200" t="s">
        <v>161</v>
      </c>
      <c r="D43" s="59">
        <f>'Quarterly Results_PROFORMA'!J46</f>
        <v>0</v>
      </c>
      <c r="E43" s="59">
        <f>'Quarterly Results_PROFORMA'!Q46</f>
        <v>0</v>
      </c>
      <c r="F43" s="59">
        <f>'Quarterly Results_PROFORMA'!X46</f>
        <v>40.4</v>
      </c>
      <c r="G43" s="59">
        <f>'Quarterly Results_PROFORMA'!AE46</f>
        <v>62.3</v>
      </c>
      <c r="H43" s="59">
        <f>'Quarterly Results_PROFORMA'!AL46</f>
        <v>0</v>
      </c>
    </row>
    <row r="44" spans="1:8" ht="5" customHeight="1">
      <c r="A44" s="47"/>
      <c r="B44" s="51"/>
      <c r="C44" s="203"/>
      <c r="D44" s="204"/>
      <c r="E44" s="204"/>
      <c r="F44" s="204"/>
      <c r="G44" s="204"/>
      <c r="H44" s="204"/>
    </row>
    <row r="45" spans="1:8" s="53" customFormat="1" ht="14.5" customHeight="1">
      <c r="A45" s="56"/>
      <c r="B45" s="57"/>
      <c r="C45" s="58" t="s">
        <v>19</v>
      </c>
      <c r="D45" s="59">
        <f>'Quarterly Results_PROFORMA'!J48</f>
        <v>-0.6</v>
      </c>
      <c r="E45" s="59">
        <f>'Quarterly Results_PROFORMA'!Q48</f>
        <v>-2.4</v>
      </c>
      <c r="F45" s="59">
        <f>'Quarterly Results_PROFORMA'!X48</f>
        <v>-54.5</v>
      </c>
      <c r="G45" s="59">
        <f>'Quarterly Results_PROFORMA'!AE48</f>
        <v>-21.3</v>
      </c>
      <c r="H45" s="59">
        <f>'Quarterly Results_PROFORMA'!AL48</f>
        <v>0</v>
      </c>
    </row>
    <row r="46" spans="1:8" s="34" customFormat="1" ht="14.5" customHeight="1" hidden="1">
      <c r="A46" s="206"/>
      <c r="B46" s="207"/>
      <c r="C46" s="76" t="s">
        <v>20</v>
      </c>
      <c r="D46" s="208">
        <f>'Quarterly Results_PROFORMA'!J49</f>
        <v>0</v>
      </c>
      <c r="E46" s="208">
        <f>'Quarterly Results_PROFORMA'!Q49</f>
        <v>0</v>
      </c>
      <c r="F46" s="208">
        <f>'Quarterly Results_PROFORMA'!X49</f>
        <v>1.1</v>
      </c>
      <c r="G46" s="208">
        <f>'Quarterly Results_PROFORMA'!AE49</f>
        <v>0</v>
      </c>
      <c r="H46" s="208">
        <f>'Quarterly Results_PROFORMA'!AL49</f>
        <v>0</v>
      </c>
    </row>
    <row r="47" spans="1:8" s="53" customFormat="1" ht="14.5" customHeight="1">
      <c r="A47" s="56"/>
      <c r="B47" s="57"/>
      <c r="C47" s="209" t="s">
        <v>32</v>
      </c>
      <c r="D47" s="210">
        <f>D37+D45</f>
        <v>30.400000000000006</v>
      </c>
      <c r="E47" s="210">
        <f aca="true" t="shared" si="8" ref="E47:G47">E37+E45</f>
        <v>27.89999999999997</v>
      </c>
      <c r="F47" s="210">
        <f t="shared" si="8"/>
        <v>12.299999999999955</v>
      </c>
      <c r="G47" s="210">
        <f t="shared" si="8"/>
        <v>64.70000000000007</v>
      </c>
      <c r="H47" s="210">
        <f aca="true" t="shared" si="9" ref="H47">H37+H45</f>
        <v>0</v>
      </c>
    </row>
    <row r="48" spans="1:8" s="53" customFormat="1" ht="14.5" customHeight="1">
      <c r="A48" s="56"/>
      <c r="B48" s="57"/>
      <c r="C48" s="58" t="s">
        <v>21</v>
      </c>
      <c r="D48" s="59">
        <f>'Quarterly Results_PROFORMA'!J51</f>
        <v>-7.7</v>
      </c>
      <c r="E48" s="59">
        <f>'Quarterly Results_PROFORMA'!Q51</f>
        <v>-5</v>
      </c>
      <c r="F48" s="59">
        <f>'Quarterly Results_PROFORMA'!X51</f>
        <v>-14.6</v>
      </c>
      <c r="G48" s="59">
        <f>'Quarterly Results_PROFORMA'!AE51</f>
        <v>-19.1</v>
      </c>
      <c r="H48" s="59">
        <f>'Quarterly Results_PROFORMA'!AL51</f>
        <v>0</v>
      </c>
    </row>
    <row r="49" spans="1:8" s="53" customFormat="1" ht="14.5" customHeight="1">
      <c r="A49" s="56"/>
      <c r="B49" s="57"/>
      <c r="C49" s="60" t="s">
        <v>158</v>
      </c>
      <c r="D49" s="61">
        <f>D47+D48</f>
        <v>22.700000000000006</v>
      </c>
      <c r="E49" s="61">
        <f aca="true" t="shared" si="10" ref="E49:G49">E47+E48</f>
        <v>22.89999999999997</v>
      </c>
      <c r="F49" s="61">
        <f t="shared" si="10"/>
        <v>-2.300000000000045</v>
      </c>
      <c r="G49" s="61">
        <f t="shared" si="10"/>
        <v>45.60000000000007</v>
      </c>
      <c r="H49" s="61">
        <f aca="true" t="shared" si="11" ref="H49">H47+H48</f>
        <v>0</v>
      </c>
    </row>
    <row r="50" spans="1:8" s="53" customFormat="1" ht="14.5" customHeight="1">
      <c r="A50" s="56"/>
      <c r="B50" s="57"/>
      <c r="C50" s="58" t="s">
        <v>22</v>
      </c>
      <c r="D50" s="59">
        <f>'Quarterly Results_PROFORMA'!J53</f>
        <v>5.882</v>
      </c>
      <c r="E50" s="59">
        <f>'Quarterly Results_PROFORMA'!Q53</f>
        <v>8.047</v>
      </c>
      <c r="F50" s="59">
        <f>'Quarterly Results_PROFORMA'!X53</f>
        <v>-3.649</v>
      </c>
      <c r="G50" s="59">
        <f>'Quarterly Results_PROFORMA'!AE53</f>
        <v>5.072</v>
      </c>
      <c r="H50" s="59">
        <f>'Quarterly Results_PROFORMA'!AL53</f>
        <v>0</v>
      </c>
    </row>
    <row r="51" spans="1:8" s="53" customFormat="1" ht="14.5" customHeight="1">
      <c r="A51" s="56"/>
      <c r="B51" s="57"/>
      <c r="C51" s="209" t="s">
        <v>23</v>
      </c>
      <c r="D51" s="210">
        <f>D49+D50</f>
        <v>28.582000000000008</v>
      </c>
      <c r="E51" s="210">
        <f aca="true" t="shared" si="12" ref="E51:G51">E49+E50</f>
        <v>30.94699999999997</v>
      </c>
      <c r="F51" s="210">
        <f t="shared" si="12"/>
        <v>-5.949000000000045</v>
      </c>
      <c r="G51" s="210">
        <f t="shared" si="12"/>
        <v>50.672000000000075</v>
      </c>
      <c r="H51" s="210">
        <f aca="true" t="shared" si="13" ref="H51">H49+H50</f>
        <v>0</v>
      </c>
    </row>
    <row r="52" spans="1:8" s="53" customFormat="1" ht="14.5" customHeight="1">
      <c r="A52" s="56"/>
      <c r="B52" s="57"/>
      <c r="C52" s="58" t="s">
        <v>24</v>
      </c>
      <c r="D52" s="59">
        <f>'Quarterly Results_PROFORMA'!J55</f>
        <v>-0.1</v>
      </c>
      <c r="E52" s="59">
        <f>'Quarterly Results_PROFORMA'!Q55</f>
        <v>-0.6</v>
      </c>
      <c r="F52" s="59">
        <f>'Quarterly Results_PROFORMA'!X55</f>
        <v>-0.5</v>
      </c>
      <c r="G52" s="59">
        <f>'Quarterly Results_PROFORMA'!AE55</f>
        <v>-2.3</v>
      </c>
      <c r="H52" s="59">
        <f>'Quarterly Results_PROFORMA'!AL55</f>
        <v>0</v>
      </c>
    </row>
    <row r="53" spans="1:8" s="53" customFormat="1" ht="14.5" customHeight="1">
      <c r="A53" s="56"/>
      <c r="B53" s="193"/>
      <c r="C53" s="60" t="s">
        <v>25</v>
      </c>
      <c r="D53" s="61">
        <f>D51+D52</f>
        <v>28.482000000000006</v>
      </c>
      <c r="E53" s="61">
        <f aca="true" t="shared" si="14" ref="E53:G53">E51+E52</f>
        <v>30.34699999999997</v>
      </c>
      <c r="F53" s="61">
        <f t="shared" si="14"/>
        <v>-6.449000000000045</v>
      </c>
      <c r="G53" s="61">
        <f t="shared" si="14"/>
        <v>48.37200000000008</v>
      </c>
      <c r="H53" s="61">
        <f aca="true" t="shared" si="15" ref="H53">H51+H52</f>
        <v>0</v>
      </c>
    </row>
    <row r="56" spans="1:8" s="50" customFormat="1" ht="20" customHeight="1" thickBot="1">
      <c r="A56" s="48"/>
      <c r="B56" s="84"/>
      <c r="C56" s="190" t="s">
        <v>279</v>
      </c>
      <c r="D56" s="189"/>
      <c r="E56" s="189"/>
      <c r="F56" s="189"/>
      <c r="G56" s="189"/>
      <c r="H56" s="189"/>
    </row>
    <row r="57" spans="3:8" ht="15" thickBot="1">
      <c r="C57" s="24" t="s">
        <v>230</v>
      </c>
      <c r="D57" s="17">
        <v>2018</v>
      </c>
      <c r="E57" s="177">
        <v>2019</v>
      </c>
      <c r="F57" s="17">
        <v>2020</v>
      </c>
      <c r="G57" s="177">
        <v>2021</v>
      </c>
      <c r="H57" s="177">
        <v>2022</v>
      </c>
    </row>
    <row r="58" spans="1:8" ht="5" customHeight="1">
      <c r="A58" s="47"/>
      <c r="B58" s="51"/>
      <c r="C58" s="54"/>
      <c r="D58" s="191"/>
      <c r="E58" s="191"/>
      <c r="F58" s="192"/>
      <c r="G58" s="192"/>
      <c r="H58" s="192"/>
    </row>
    <row r="59" spans="3:8" ht="15">
      <c r="C59" s="58" t="s">
        <v>287</v>
      </c>
      <c r="D59" s="211">
        <f>'Quarterly Results_PROFORMA'!J63</f>
        <v>911</v>
      </c>
      <c r="E59" s="211">
        <f>'Quarterly Results_PROFORMA'!Q63</f>
        <v>1598</v>
      </c>
      <c r="F59" s="211">
        <f>'Quarterly Results_PROFORMA'!X63</f>
        <v>-3796</v>
      </c>
      <c r="G59" s="211">
        <f>'Quarterly Results_PROFORMA'!AE63</f>
        <v>57</v>
      </c>
      <c r="H59" s="211">
        <f>'Quarterly Results_PROFORMA'!AL63</f>
        <v>0</v>
      </c>
    </row>
    <row r="60" spans="3:8" ht="15">
      <c r="C60" s="58" t="s">
        <v>288</v>
      </c>
      <c r="D60" s="211">
        <f>'Quarterly Results_PROFORMA'!J64</f>
        <v>2792</v>
      </c>
      <c r="E60" s="211">
        <f>'Quarterly Results_PROFORMA'!Q64</f>
        <v>3377</v>
      </c>
      <c r="F60" s="211">
        <f>'Quarterly Results_PROFORMA'!X64</f>
        <v>2568</v>
      </c>
      <c r="G60" s="211">
        <f>'Quarterly Results_PROFORMA'!AE64</f>
        <v>2068</v>
      </c>
      <c r="H60" s="211">
        <f>'Quarterly Results_PROFORMA'!AL64</f>
        <v>0</v>
      </c>
    </row>
    <row r="61" spans="3:8" ht="15">
      <c r="C61" s="58" t="s">
        <v>26</v>
      </c>
      <c r="D61" s="211">
        <f>'Quarterly Results_PROFORMA'!J65</f>
        <v>988</v>
      </c>
      <c r="E61" s="211">
        <f>'Quarterly Results_PROFORMA'!Q65</f>
        <v>1722</v>
      </c>
      <c r="F61" s="211">
        <f>'Quarterly Results_PROFORMA'!X65</f>
        <v>1813</v>
      </c>
      <c r="G61" s="211">
        <f>'Quarterly Results_PROFORMA'!AE65</f>
        <v>2356</v>
      </c>
      <c r="H61" s="211">
        <f>'Quarterly Results_PROFORMA'!AL65</f>
        <v>0</v>
      </c>
    </row>
    <row r="62" spans="3:8" ht="15">
      <c r="C62" s="58" t="s">
        <v>289</v>
      </c>
      <c r="D62" s="211">
        <f>'Quarterly Results_PROFORMA'!J66</f>
        <v>1325</v>
      </c>
      <c r="E62" s="211">
        <f>'Quarterly Results_PROFORMA'!Q66</f>
        <v>1192</v>
      </c>
      <c r="F62" s="211">
        <f>'Quarterly Results_PROFORMA'!X66</f>
        <v>1052</v>
      </c>
      <c r="G62" s="211">
        <f>'Quarterly Results_PROFORMA'!AE66</f>
        <v>1937</v>
      </c>
      <c r="H62" s="211">
        <f>'Quarterly Results_PROFORMA'!AL66</f>
        <v>0</v>
      </c>
    </row>
    <row r="63" spans="3:8" ht="15">
      <c r="C63" s="58" t="s">
        <v>27</v>
      </c>
      <c r="D63" s="211">
        <f>'Quarterly Results_PROFORMA'!J67</f>
        <v>173</v>
      </c>
      <c r="E63" s="211">
        <f>'Quarterly Results_PROFORMA'!Q67</f>
        <v>460</v>
      </c>
      <c r="F63" s="211">
        <f>'Quarterly Results_PROFORMA'!X67</f>
        <v>282</v>
      </c>
      <c r="G63" s="211">
        <f>'Quarterly Results_PROFORMA'!AE67</f>
        <v>453</v>
      </c>
      <c r="H63" s="211">
        <f>'Quarterly Results_PROFORMA'!AL67</f>
        <v>0</v>
      </c>
    </row>
    <row r="64" spans="3:8" ht="15">
      <c r="C64" s="58" t="s">
        <v>28</v>
      </c>
      <c r="D64" s="211">
        <f>'Quarterly Results_PROFORMA'!J68</f>
        <v>57</v>
      </c>
      <c r="E64" s="211">
        <f>'Quarterly Results_PROFORMA'!Q68</f>
        <v>55</v>
      </c>
      <c r="F64" s="211">
        <f>'Quarterly Results_PROFORMA'!X68</f>
        <v>44</v>
      </c>
      <c r="G64" s="211">
        <f>'Quarterly Results_PROFORMA'!AE68</f>
        <v>0</v>
      </c>
      <c r="H64" s="211">
        <f>'Quarterly Results_PROFORMA'!AL68</f>
        <v>0</v>
      </c>
    </row>
    <row r="65" spans="3:8" ht="15">
      <c r="C65" s="58" t="s">
        <v>29</v>
      </c>
      <c r="D65" s="211">
        <f>'Quarterly Results_PROFORMA'!J69</f>
        <v>18</v>
      </c>
      <c r="E65" s="211">
        <f>'Quarterly Results_PROFORMA'!Q69</f>
        <v>34</v>
      </c>
      <c r="F65" s="211">
        <f>'Quarterly Results_PROFORMA'!X69</f>
        <v>81</v>
      </c>
      <c r="G65" s="211">
        <f>'Quarterly Results_PROFORMA'!AE69</f>
        <v>0</v>
      </c>
      <c r="H65" s="211">
        <f>'Quarterly Results_PROFORMA'!AL69</f>
        <v>0</v>
      </c>
    </row>
    <row r="66" spans="3:8" ht="15">
      <c r="C66" s="58" t="s">
        <v>290</v>
      </c>
      <c r="D66" s="211">
        <f>'Quarterly Results_PROFORMA'!J70</f>
        <v>-382</v>
      </c>
      <c r="E66" s="211">
        <f>'Quarterly Results_PROFORMA'!Q70</f>
        <v>-391</v>
      </c>
      <c r="F66" s="211">
        <f>'Quarterly Results_PROFORMA'!X70</f>
        <v>0</v>
      </c>
      <c r="G66" s="211">
        <f>'Quarterly Results_PROFORMA'!AE70</f>
        <v>0</v>
      </c>
      <c r="H66" s="211">
        <f>'Quarterly Results_PROFORMA'!AL70</f>
        <v>0</v>
      </c>
    </row>
    <row r="67" spans="3:8" ht="15">
      <c r="C67" s="58" t="s">
        <v>69</v>
      </c>
      <c r="D67" s="211">
        <f>'Quarterly Results_PROFORMA'!J71</f>
        <v>0</v>
      </c>
      <c r="E67" s="211">
        <f>'Quarterly Results_PROFORMA'!Q71</f>
        <v>0</v>
      </c>
      <c r="F67" s="211">
        <f>'Quarterly Results_PROFORMA'!X71</f>
        <v>0</v>
      </c>
      <c r="G67" s="211">
        <f>'Quarterly Results_PROFORMA'!AE71</f>
        <v>-550</v>
      </c>
      <c r="H67" s="211">
        <f>'Quarterly Results_PROFORMA'!AL71</f>
        <v>0</v>
      </c>
    </row>
    <row r="68" spans="3:8" ht="15">
      <c r="C68" s="58" t="s">
        <v>129</v>
      </c>
      <c r="D68" s="211">
        <f>'Quarterly Results_PROFORMA'!J72</f>
        <v>0</v>
      </c>
      <c r="E68" s="211">
        <f>'Quarterly Results_PROFORMA'!Q72</f>
        <v>0</v>
      </c>
      <c r="F68" s="211">
        <f>'Quarterly Results_PROFORMA'!X72</f>
        <v>0</v>
      </c>
      <c r="G68" s="211">
        <f>'Quarterly Results_PROFORMA'!AE72</f>
        <v>-9</v>
      </c>
      <c r="H68" s="211">
        <f>'Quarterly Results_PROFORMA'!AL72</f>
        <v>0</v>
      </c>
    </row>
    <row r="69" spans="3:8" ht="15">
      <c r="C69" s="58" t="s">
        <v>70</v>
      </c>
      <c r="D69" s="211">
        <f>'Quarterly Results_PROFORMA'!J73</f>
        <v>0</v>
      </c>
      <c r="E69" s="211">
        <f>'Quarterly Results_PROFORMA'!Q73</f>
        <v>0</v>
      </c>
      <c r="F69" s="211">
        <f>'Quarterly Results_PROFORMA'!X73</f>
        <v>-3493</v>
      </c>
      <c r="G69" s="211">
        <f>'Quarterly Results_PROFORMA'!AE73</f>
        <v>626</v>
      </c>
      <c r="H69" s="211">
        <f>'Quarterly Results_PROFORMA'!AL73</f>
        <v>0</v>
      </c>
    </row>
    <row r="70" spans="3:8" ht="15">
      <c r="C70" s="58" t="s">
        <v>71</v>
      </c>
      <c r="D70" s="211">
        <f>'Quarterly Results_PROFORMA'!J74</f>
        <v>0</v>
      </c>
      <c r="E70" s="211">
        <f>'Quarterly Results_PROFORMA'!Q74</f>
        <v>0</v>
      </c>
      <c r="F70" s="211">
        <f>'Quarterly Results_PROFORMA'!X74</f>
        <v>-2200</v>
      </c>
      <c r="G70" s="211">
        <f>'Quarterly Results_PROFORMA'!AE74</f>
        <v>-1866</v>
      </c>
      <c r="H70" s="211">
        <f>'Quarterly Results_PROFORMA'!AL74</f>
        <v>0</v>
      </c>
    </row>
    <row r="71" spans="3:8" ht="15">
      <c r="C71" s="60" t="s">
        <v>22</v>
      </c>
      <c r="D71" s="212">
        <f>SUM(D59:D70)</f>
        <v>5882</v>
      </c>
      <c r="E71" s="212">
        <f aca="true" t="shared" si="16" ref="E71:G71">SUM(E59:E70)</f>
        <v>8047</v>
      </c>
      <c r="F71" s="212">
        <f t="shared" si="16"/>
        <v>-3649</v>
      </c>
      <c r="G71" s="212">
        <f t="shared" si="16"/>
        <v>5072</v>
      </c>
      <c r="H71" s="212">
        <f aca="true" t="shared" si="17" ref="H71">SUM(H59:H70)</f>
        <v>0</v>
      </c>
    </row>
    <row r="72" spans="5:7" ht="5" customHeight="1">
      <c r="E72" s="1"/>
      <c r="F72" s="1"/>
      <c r="G72" s="1"/>
    </row>
    <row r="73" ht="15">
      <c r="C73" s="35" t="s">
        <v>84</v>
      </c>
    </row>
    <row r="74" spans="1:3" s="63" customFormat="1" ht="12">
      <c r="A74" s="46"/>
      <c r="B74" s="47"/>
      <c r="C74" s="35" t="s">
        <v>85</v>
      </c>
    </row>
    <row r="75" spans="1:3" s="63" customFormat="1" ht="12">
      <c r="A75" s="46"/>
      <c r="B75" s="47"/>
      <c r="C75" s="35" t="s">
        <v>86</v>
      </c>
    </row>
    <row r="76" spans="1:3" s="63" customFormat="1" ht="12">
      <c r="A76" s="46"/>
      <c r="B76" s="47"/>
      <c r="C76" s="36" t="s">
        <v>87</v>
      </c>
    </row>
  </sheetData>
  <printOptions/>
  <pageMargins left="0.7" right="0.7" top="0.75" bottom="0.75" header="0.3" footer="0.3"/>
  <pageSetup horizontalDpi="600" verticalDpi="600" orientation="portrait" paperSize="9"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FdsFormulaCache xmlns="urn:fdsformulacache" version="2" timestamp="1653576798"><![CDATA[{"FNM-IT^P_COM_SHS_OUT(0)":434.90256,"FNM-IT^P_COM_SHS_OUT(12/31/2012)":434.9026,"FNM-IT^FF_COM_SHS_OUT(ANN_R,0)":434.902568,"FNM-IT^FF_COM_SHS_OUT(ANN_R,-20AY)":434.9031790636,"FNM-IT^FF_COM_SHS_OUT(ANN_R,-20AY,NOW)":[434.9031790636,434.9031790636,434.9031790636,434.9031790636,434.9031790636,434.9031790636,434.9031790636,434.90300440257,434.90300440257,434.90300440257,434.90300440257,434.902568,434.902568,434.902568,434.902568,434.902568,434.902568,434.902568,434.902568,434.902568,434.902568],"FNM-IT^P_PRICE(-20AY,NOW)":[0.66666573,0.66666573,0.65238005,0.649999,0.65238005,0.6380943,0.63333243,0.6238086,0.61904675,0.6142848,0.6023801,0.604761,0.6238086,0.61904675,0.6095229,0.5857134,0.57142776,0.557142,0.52857065,0.5333326,0.5357135,0.5471421,0.53285635,0.51428497,0.49761832,0.52857065,0.5238088,0.5238088,0.5238088,0.51428497,0.5190469,0.51666594,0.5238088,0.5333326,0.5238088,0.51428497,0.49571356,0.48571357,0.52238023,0.5238088,0.5238088,0.5547611,0.5095231,0.49523738,0.50476116,0.49523738,0.50476116,0.51857066,0.5152374,0.51428497,0.49999925,0.51857066,0.49999925,0.49523738,0.48190406,0.49047548,0.5071421,0.5080945,0.5071421,0.51428497,0.52333254,0.52333254,0.50523734,0.5333326,0.5333326,0.54285634,0.55238014,0.54761827,0.54761827,0.5280945,0.54285634,0.55238014,0.557142,0.557142,0.56190395,0.5095231,0.5447611,0.55238014,0.557142,0.557142,0.56190395,0.56190395,0.5238088,0.54761827,0.54761827,0.5547611,0.5238088,0.54285634,0.54761827,0.5257135,0.54285634,0.52476114,0.5333326,0.52476114,0.51999927,0.51999927,0.48571357,0.48571357,0.48571357,0.49047548,0.49047548,0.49047548,0.49047548,0.49523738,0.49523738,0.49999925,0.48809454,0.5095231,0.50047547,0.49095166,0.5095231,0.49999925,0.50476116,0.5023802,0.5095231,0.5095231,0.5095231,0.5095231,0.5095231,0.5095231,0.5023802,0.50476116,0.49999925,0.51428497,0.51428497,0.51428497,0.5028564,0.5023802,0.5095231,0.49571356,0.51428497,0.49999925,0.5023802,0.5061897,0.50476116,0.5023802,0.50476116,0.49618977,0.49523738,0.49999925,0.4933326,0.49999925,0.49523738,0.51428497,0.5190469,0.5190469,0.51714206,0.5161897,0.49666592,0.5238088,0.51428497,0.51428497,0.5090469,0.49714217,0.49761832,0.49999925,0.5123802,0.4980945,0.50047547,0.4995231,0.5023802,0.49523738,0.49047548,0.4861898,0.49523738,0.48666596,0.48571357,0.48571357,0.48571357,0.48904687,0.48571357,0.48571357,0.49761832,0.48952308,0.49095166,0.4861898,0.48571357,0.4861898,0.48809454,0.48571357,0.47857073,0.47857073,0.46761838,0.4671422,0.44523746,0.4385708,0.44285652,0.436666,0.4285708,0.4285708,0.43571368,0.4333327,0.43238032,0.43238032,0.4328565,0.4333327,0.43095174,0.4238089,0.4238089,0.4238089,0.4238089,0.4228565,0.41428512,0.40428513,0.41428512,0.4238089,0.42904702,0.44999936,0.45714217,0.4714279,0.4714279,0.4714279,0.4714279,0.47380883,0.47285646,0.4761898,0.4761898,0.4761898,0.4761898,0.46666598,0.4614279,0.45714217,0.44285652,0.44285652,0.44380885,0.45714217,0.44761842,0.44333267,0.4442851,0.44761842,0.45238027,0.4619041,0.4714279,0.4714279,0.4619041,0.44761842,0.44761842,0.45238027,0.4547612,0.4595231,0.4752374,0.48095167,0.50047547,0.54285634,0.557142,0.6142848,0.5999991,0.5999991,0.5666659,0.54285634,0.5333326,0.557142,0.5709515,0.5761897,0.5999991,0.604761,0.6085705,0.57142776,0.57142776,0.57142776,0.5809515,0.5761897,0.557142,0.557142,0.5666659,0.57142776,0.5761897,0.57142776,0.5642849,0.57142776,0.57142776,0.5723801,0.5723801,0.5738087,0.57142776,0.5904753,0.5947611,0.5904753,0.5804754,0.5904753,0.5904753,0.5904753,0.5904753,0.5904753,0.5904753,0.6023801,0.5999991,0.6142848,0.62857056,0.6380943,0.66666573,0.699999,0.70476085,0.699999,0.6809514,0.66666573,0.6476181,0.6476181,0.64523715,0.6338086,0.6476181,0.6571419,0.7095228,0.72618943,0.71428466,0.71428466,0.699999,0.70476085,0.70476085,0.69095135,0.70476085,0.7095228,0.7095228,0.7095228,0.7095228,0.70476085,0.699999,0.699999,0.70476085,0.70476085,0.7095228,0.6928562,0.6476181,0.66666573,0.65238005,0.65238005,0.6619038,0.65238005,0.6619038,0.6385705,0.6619038,0.65238005,0.6619038,0.64285624,0.64523715,0.6476181,0.64285624,0.6380943,0.6338086,0.63333243,0.6380943,0.6404753,0.6380943,0.63333243,0.6380943,0.6380943,0.63333243,0.63333243,0.6380943,0.6476181,0.65238005,0.6619038,0.6571419,0.6571419,0.65238005,0.6338086,0.6395229,0.6338086,0.64285624,0.63333243,0.65380853,0.65380853,0.6380943,0.64285624,0.6338086,0.6338086,0.63571334,0.63571334,0.63333243,0.63333243,0.6238086,0.62999916,0.62857056,0.61904675,0.61904675,0.61904675,0.61904675,0.61904675,0.6142848,0.6095229,0.607142,0.6095229,0.61904675,0.64285624,0.63333243,0.6266657,0.62857056,0.6276181,0.62333244,0.61904675,0.6185705,0.61761814,0.6095229,0.6166658,0.6185705,0.61904675,0.6195229,0.59761816,0.6142848,0.6142848,0.607142,0.60523725,0.604761,0.6142848,0.64285624,0.6214277,0.6214277,0.61904675,0.59571344,0.60523725,0.604761,0.6042848,0.6042848,0.5999991,0.604761,0.5999991,0.5904753,0.5904753,0.5809515,0.5809515,0.5904753,0.557142,0.5809515,0.5809515,0.5666659,0.5999991,0.5999991,0.5666659,0.57190394,0.56190395,0.55238014,0.559523,0.559523,0.56190395,0.54761827,0.54761827,0.539523,0.5390468,0.5385707,0.5433325,0.53809446,0.53809446,0.5238088,0.5333326,0.53809446,0.5333326,0.5190469,0.49999925,0.51190406,0.5095231,0.49999925,0.5190469,0.5095231,0.5095231,0.5095231,0.51428497,0.5376182,0.52857065,0.5190469,0.5190469,0.5333326,0.49999925,0.54285634,0.5452373,0.5666659,0.5952372,0.61904675,0.60904676,0.59095156,0.6142848,0.6099991,0.6142848,0.61190385,0.607142,0.61190385,0.61904675,0.6095229,0.6095229,0.6238086,0.64285624,0.61904675,0.64285624,0.65238005,0.6619038,0.6619038,0.65952283,0.66618955,0.66666573,0.6714276,0.6619038,0.6619038,0.6619038,0.6619038,0.6619038,0.6571419,0.6619038,0.6571419,0.66666573,0.64285624,0.64285624,0.649999,0.6614277,0.6619038,0.65238005,0.66666573,0.6761895,0.70428467,0.7071419,0.70190376,0.69047517,0.67857045,0.6761895,0.6857133,0.6952371,0.699999,0.6947609,0.699999,0.699999,0.69047517,0.6761895,0.6809514,0.6761895,0.66666573,0.6714276,0.6619038,0.64285624,0.6495229,0.649999,0.6714276,0.6761895,0.6714276,0.66666573,0.66666573,0.65238005,0.6476181,0.6433325,0.65904665,0.64285624,0.64285624,0.6652372,0.64285624,0.64285624,0.6242848,0.62333244,0.5952372,0.5952372,0.6380943,0.5999991,0.5999991,0.6004753,0.61904675,0.6142848,0.64285624,0.63333243,0.61904675,0.62857056,0.63333243,0.6238086,0.614761,0.6142848,0.61904675,0.6142848,0.6238086,0.62857056,0.6142848,0.6095229,0.6023801,0.5928563,0.59761816,0.59761816,0.59761816,0.5952372,0.5904753,0.5952372,0.5952372,0.5999991,0.6228562,0.62238,0.6023801,0.6028563,0.604761,0.604761,0.604761,0.604761,0.6095229,0.6023801,0.5999991,0.5999991,0.59571344,0.5952372,0.5952372,0.61380863,0.6004753,0.604761,0.63333243,0.63238007,0.6238086,0.6142848,0.62333244,0.62857056,0.6328562,0.6433325,0.6471419,0.65238005,0.64809436,0.6514276,0.64285624,0.64285624,0.6404753,0.6404753,0.64238,0.64285624,0.6619038,0.6819038,0.6714276,0.66666573,0.6738085,0.6619038,0.65904665,0.65904665,0.6571419,0.6571419,0.6571419,0.66666573,0.66618955,0.6614277,0.65952283,0.66666573,0.6614277,0.6619038,0.66666573,0.66666573,0.65476096,0.6476181,0.64523715,0.6404753,0.63333243,0.6328562,0.6195229,0.61904675,0.63333243,0.6328562,0.6238086,0.63571334,0.6214277,0.614761,0.6166658,0.6142848,0.61904675,0.6142848,0.6142848,0.6142848,0.6142848,0.6142848,0.6095229,0.604761,0.604761,0.6095229,0.604761,0.5952372,0.5952372,0.5904753,0.5952372,0.5999991,0.604761,0.604761,0.60333246,0.604761,0.604761,0.604761,0.59618956,0.5952372,0.5952372,0.5952372,0.5919039,0.5904753,0.5952372,0.6095229,0.6142848,0.62857056,0.63571334,0.66666573,0.64523715,0.6476181,0.649999,0.65238005,0.6457134,0.64428484,0.6476181,0.65238005,0.65238005,0.6571419,0.6571419,0.66666573,0.6766657,0.6833324,0.67476094,0.6695228,0.6571419,0.65285623,0.65952283,0.6714276,0.6676181,0.6714276,0.67190385,0.6695228,0.6761895,0.67190385,0.6714276,0.66666573,0.6571419,0.6571419,0.64428484,0.64285624,0.6476181,0.6380943,0.6390467,0.64285624,0.61904675,0.64142764,0.65476096,0.64285624,0.6404753,0.6404753,0.6476181,0.64285624,0.64285624,0.63333243,0.63476104,0.6238086,0.6214277,0.61904675,0.61904675,0.61523724,0.6142848,0.604761,0.5966658,0.59761816,0.604761,0.6004753,0.607142,0.604761,0.5999991,0.59714204,0.6095229,0.61904675,0.60523725,0.61904675,0.62857056,0.61904675,0.61904675,0.6142848,0.6061896,0.6061896,0.6057134,0.6142848,0.60523725,0.604761,0.6142848,0.604761,0.60666585,0.62476104,0.62857056,0.62857056,0.6180943,0.617142,0.6157134,0.6157134,0.614761,0.6095229,0.6009515,0.604761,0.6028563,0.6023801,0.6004753,0.5952372,0.59761816,0.5980944,0.59761816,0.5952372,0.5952372,0.5919039,0.59095156,0.5880944,0.5890468,0.5952372,0.5999991,0.5999991,0.59761816,0.5952372,0.5999991,0.59238005,0.5928563,0.57190394,0.5904753,0.5914277,0.60523725,0.604761,0.60904676,0.6042848,0.6042848,0.6023801,0.59571344,0.59904677,0.5928563,0.5904753,0.59095156,0.5904753,0.5928563,0.5904753,0.5952372,0.589523,0.5876182,0.5952372,0.6009515,0.62857056,0.63095146,0.61904675,0.6157134,0.6195229,0.6214277,0.6185705,0.61190385,0.61904675,0.6166658,0.6166658,0.6166658,0.61285627,0.61285627,0.6185705,0.6185705,0.61904675,0.6380943,0.6376181,0.62857056,0.6195229,0.6238086,0.6195229,0.6238086,0.6238086,0.6204753,0.6214277,0.61904675,0.61904675,0.6166658,0.61904675,0.61285627,0.61285627,0.6057134,0.6619038,0.6714276,0.68047523,0.6761895,0.66666573,0.6476181,0.66666573,0.6714276,0.66618955,0.6571419,0.65476096,0.6438086,0.64238,0.62857056,0.62857056,0.62618965,0.62618965,0.614761,0.6180943,0.61904675,0.61904675,0.61904675,0.61904675,0.61904675,0.6214277,0.61904675,0.61904675,0.61904675,0.62523717,0.6238086,0.6238086,0.61904675,0.6099991,0.6185705,0.61904675,0.61904675,0.61904675,0.6142848,0.6238086,0.6276181,0.6380943,0.6571419,0.6476181,0.6476181,0.65238005,0.6571419,0.65238005,0.64285624,0.64285624,0.649999,0.6571419,0.649999,0.6476181,0.64285624,0.65238005,0.6476181,0.65238005,0.6495229,0.6476181,0.65238005,0.649999,0.6380943,0.6380943,0.6404753,0.64285624,0.6385705,0.6380943,0.64285624,0.6519038,0.64285624,0.63333243,0.6342848,0.62857056,0.63333243,0.6342848,0.64285624,0.64285624,0.6476181,0.65238005,0.6519038,0.6476181,0.64285624,0.6342848,0.64285624,0.6338086,0.6380943,0.64285624,0.6352372,0.63333243,0.63333243,0.62857056,0.63714194,0.63333243,0.64285624,0.6433325,0.64666575,0.64809436,0.649999,0.6495229,0.6476181,0.65238005,0.6485705,0.65380853,0.6571419,0.6642847,0.6738085,0.70047516,0.6809514,0.6761895,0.6833324,0.68047523,0.68047523,0.679999,0.6752371,0.68714184,0.6857133,0.68142754,0.67190385,0.6761895,0.6857133,0.68809426,0.69237995,0.70476085,0.71428466,0.71428466,0.7114275,0.72380847,0.747618,0.75714177,0.7761894,0.7761894,0.7619037,0.7309513,0.72618943,0.7309513,0.73333234,0.72380847,0.71904653,0.71428466,0.7095228,0.699999,0.69047517,0.7095228,0.6957132,0.70476085,0.70476085,0.70476085,0.6952371,0.6833324,0.6838085,0.6809514,0.67428476,0.6933323,0.69618946,0.6990467,0.7071419,0.71428466,0.7309513,0.7523799,0.7380942,0.72857034,0.71428466,0.71428466,0.71428466,0.71190375,0.71428466,0.6809514,0.71428466,0.70237994,0.7095228,0.7095228,0.699999,0.699999,0.699999,0.7071419,0.7147609,0.7195228,0.71428466,0.7095228,0.699999,0.71428466,0.7095228,0.69047517,0.69047517,0.69047517,0.69047517,0.6857133,0.6809514,0.6952371,0.6857133,0.67190385,0.66666573,0.67571336,0.6714276,0.67857045,0.6671419,0.6714276,0.6738085,0.66666573,0.66666573,0.6709514,0.6957132,0.70476085,0.69761807,0.69618946,0.70428467,0.7028562,0.699999,0.69761807,0.69047517,0.69047517,0.68809426,0.69047517,0.6852371,0.6852371,0.6861895,0.6952371,0.6857133,0.6861895,0.69047517,0.6857133,0.68999904,0.69047517,0.6952371,0.6857133,0.6857133,0.6857133,0.6809514,0.68142754,0.6857133,0.6809514,0.68142754,0.68142754,0.6809514,0.6809514,0.6761895,0.66857046,0.66666573,0.66904664,0.67190385,0.66666573,0.66666573,0.66666573,0.66666573,0.6642847,0.6642847,0.66666573,0.65238005,0.6571419,0.65238005,0.65238005,0.65238005,0.65238005,0.65238005,0.6571419,0.65285623,0.6433325,0.6433325,0.64285624,0.6604752,0.64285624,0.64428484,0.66666573,0.6657133,0.65857047,0.6571419,0.6533324,0.65238005,0.6461895,0.6571419,0.6438086,0.64523715,0.64666575,0.65285623,0.6476181,0.6457134,0.6519038,0.65618956,0.6471419,0.6571419,0.64809436,0.64523715,0.649999,0.64476097,0.6476181,0.64428484,0.6471419,0.64428484,0.63333243,0.62857056,0.64285624,0.6433325,0.6380943,0.63333243,0.63333243,0.63333243,0.63333243,0.6295229,0.6380943,0.6419039,0.6380943,0.64285624,0.6457134,0.64428484,0.6342848,0.6338086,0.63333243,0.63333243,0.63095146,0.63095146,0.61904675,0.61904675,0.6166658,0.61904675,0.6238086,0.6142848,0.6166658,0.6238086,0.6338086,0.6380943,0.6290467,0.6352372,0.6380943,0.6295229,0.64238,0.6242848,0.62857056,0.6242848,0.6242848,0.6238086,0.61904675,0.62999916,0.62476104,0.62857056,0.62857056,0.6295229,0.6295229,0.63095146,0.62618965,0.62618965,0.62857056,0.6266657,0.6280943,0.62857056,0.6242848,0.6266657,0.6328562,0.63571334,0.6319038,0.6361895,0.62618965,0.6295229,0.62857056,0.62857056,0.63095146,0.6376181,0.6380943,0.6338086,0.6404753,0.6476181,0.65476096,0.6571419,0.65952283,0.649999,0.63571334,0.63333243,0.6471419,0.63714194,0.65238005,0.65238005,0.65952283,0.65238005,0.65238005,0.63571334,0.6380943,0.6380943,0.64571327,0.6361895,0.65238005,0.65238005,0.6433325,0.6404753,0.63571334,0.634761,0.6319038,0.64238,0.64285624,0.6380943,0.63333243,0.63238007,0.6338086,0.6404753,0.6390467,0.6376181,0.6328562,0.63952285,0.6342848,0.6352372,0.6404753,0.6433325,0.6476181,0.64523715,0.6476181,0.6485705,0.65238005,0.6619038,0.65238005,0.65238005,0.65618956,0.6566657,0.6571419,0.65238005,0.649999,0.649999,0.6476181,0.6476181,0.6433325,0.64285624,0.6419039,0.6404753,0.6380943,0.6342848,0.6376181,0.6376181,0.634761,0.6380943,0.6380943,0.63333243,0.63333243,0.6290467,0.62523717,0.62333244,0.6199991,0.614761,0.6190467,0.6190467,0.6276181,0.6214277,0.6219039,0.63333243,0.6328562,0.63571334,0.6266657,0.6166658,0.6190467,0.6228562,0.6166658,0.6166658,0.6123801,0.61380863,0.6142848,0.6190467,0.6190467,0.6185705,0.60809433,0.60809433,0.59761816,0.6004753,0.61190385,0.59618956,0.5904753,0.5857134,0.5952372,0.5885706,0.5885706,0.5833325,0.5833325,0.5761897,0.5733325,0.55809444,0.57142776,0.569523,0.57142776,0.57142776,0.5666659,0.5666659,0.56618965,0.5666659,0.55238014,0.55761826,0.5680944,0.55238014,0.5357135,0.557142,0.5485706,0.5490468,0.5452373,0.5409516,0.5404754,0.54285634,0.53809446,0.5376182,0.53618973,0.541904,0.55190396,0.54761827,0.54761827,0.54761827,0.5357135,0.54761827,0.54761827,0.5309516,0.5357135,0.5309516,0.5309516,0.52618974,0.52618974,0.5238088,0.5238088,0.5238088,0.5238088,0.5238088,0.5238088,0.5238088,0.52857065,0.5309516,0.5309516,0.52857065,0.52857065,0.5309516,0.5333326,0.54285634,0.54285634,0.54761827,0.54761827,0.54761827,0.54761827,0.54761827,0.54238015,0.54761827,0.5385707,0.53809446,0.54761827,0.54761827,0.53809446,0.5471421,0.54666585,0.54666585,0.54618967,0.54618967,0.5457135,0.5452373,0.54428494,0.53428495,0.5280945,0.5209516,0.50476116,0.49999925,0.49047548,0.4714279,0.45190412,0.4333327,0.4285708,0.43118986,0.43095174,0.42833272,0.4238089,0.4238089,0.4285708,0.4288089,0.4333327,0.43809462,0.4333327,0.42523748,0.4238089,0.4238089,0.419047,0.41190416,0.39523754,0.38857085,0.37666613,0.371428,0.371428,0.38571373,0.38571373,0.3833328,0.39047563,0.3880947,0.3880947,0.39047563,0.39047563,0.419047,0.41428512,0.4045232,0.4045232,0.3999994,0.3999994,0.3999994,0.371428,0.35809472,0.35571375,0.36618993,0.371428,0.39428514,0.3957137,0.3957137,0.39523754,0.38857085,0.3999994,0.38142803,0.38571373,0.37404707,0.371428,0.37618995,0.37618995,0.39857087,0.3880947,0.37857088,0.39761847,0.40238038,0.3969042,0.3971423,0.414047,0.4147613,0.41761842,0.4147613,0.41857082,0.41809464,0.4052375,0.39761847,0.4047613,0.3811899,0.38547564,0.39047563,0.39428514,0.4047613,0.3880947,0.38095185,0.38142803,0.39380896,0.38571373,0.37999943,0.41190416,0.419047,0.41999942,0.43809462,0.45690408,0.4714279,0.49047548,0.5833325,0.5552373,0.56190395,0.5385707,0.5238088,0.5138088,0.51428497,0.50476116,0.4980945,0.49285639999999997,0.48285648,0.49523738,0.5161897,0.5190469,0.519523,0.53809446,0.53238016,0.5333326,0.52857065,0.5390468,0.53380877,0.52618974,0.5238088,0.519523,0.51666594,0.5095231,0.5190469,0.5309516,0.5290469,0.53238016,0.5385707,0.55238014,0.5433325,0.54761827,0.5485706,0.54285634,0.54761827,0.54238015,0.54761827,0.5499992,0.55190396,0.54761827,0.5485706,0.5666659,0.56618965,0.55190396,0.5485706,0.5357135,0.5190469,0.51428497,0.5214278,0.5190469,0.5128564,0.504285,0.5057136,0.5095231,0.5099992,0.50476116,0.5214278,0.5238088,0.5214278,0.49971378,0.46857095,0.4828567,0.47399953,0.448571,0.4571424,0.4179996,0.42714244,0.39142817,0.38914245,0.38914245,0.37999964,0.3814282,0.41771388,0.44971383,0.44971383,0.44571382,0.45799956,0.45142815,0.45599952,0.4428567,0.42828527,0.43114242,0.42571387,0.42228532,0.41142818,0.41142818,0.41714245,0.4262853,0.42285672,0.4199996,0.42571387,0.412571,0.4199996,0.4279996,0.41599956,0.4139996,0.41057104,0.43228528,0.45142815,0.45142815,0.44371384,0.43599957,0.42171386,0.4199996,0.41942817,0.4188567,0.41714245,0.41542816,0.41942817,0.4042853,0.40285674,0.3999996,0.42028528,0.39142817,0.39428532,0.39057103,0.38857105,0.40799958,0.41142818,0.3999996,0.39428532,0.3999996,0.3997139,0.38857105,0.38999963,0.3834282,0.39114246,0.3859996,0.36171395,0.34771395,0.32542828,0.33428538,0.31885684,0.34228536,0.34285682,0.3365711,0.31199968,0.3199997,0.3145711,0.3142854,0.30485684,0.30285683,0.2854283,0.29142827,0.27999973,0.285714,0.28285685,0.28514257,0.2874283,0.29314256,0.29314256,0.28685683,0.28685683,0.29399973,0.28714257,0.28057113,0.285714,0.28314257,0.27857116,0.27828544,0.271714,0.25999975,0.25571403,0.25599974,0.26285687,0.26142833,0.27199975,0.26857117,0.26685688,0.26599973,0.26142833,0.26285687,0.2571426,0.26799974,0.25742832,0.25257117,0.2571426,0.2571426,0.25428545,0.2571426,0.26057118,0.26485687,0.26285687,0.27942827,0.28257117,0.277714,0.27999973,0.27999973,0.28799972,0.29142827,0.29314256,0.29428542,0.29914257,0.30199972,0.29142827,0.2882854,0.2894283,0.289714,0.29542828,0.29685685,0.30142826,0.29257116,0.2882854,0.28285685,0.29142827,0.29999968,0.30285683,0.29828542,0.29457113,0.29514256,0.29999968,0.29714254,0.29742828,0.297714,0.29257116,0.293714,0.28628543,0.29142827,0.28857115,0.28714257,0.28057113,0.28057113,0.27685687,0.26857117,0.2625712,0.2674283,0.26771402,0.25828546,0.2514283,0.24257118,0.24257118,0.23799977,0.2285712,0.2285712,0.24457118,0.24371403,0.24314262,0.24657117,0.24542834,0.2428569,0.2428569,0.24314262,0.24857119,0.2568569,0.25428545,0.25428545,0.2514283,0.273714,0.25457117,0.24714261,0.24942833,0.2514283,0.25599974,0.26228544,0.25485688,0.25485688,0.2571426,0.2571426,0.25057116,0.25771403,0.25828546,0.2514283,0.25399974,0.25428545,0.24828547,0.2514283,0.25628546,0.25171402,0.259714,0.26171404,0.26571402,0.26857117,0.29942825,0.299714,0.3199997,0.33142823,0.33771396,0.33342826,0.32999966,0.3365711,0.33999968,0.34285682,0.34285682,0.33999968,0.34142825,0.34228536,0.33428538,0.34257108,0.3371425,0.3405711,0.33857107,0.34628537,0.34342822,0.3371425,0.33571392,0.33999968,0.35142824,0.3588568,0.35942823,0.35142824,0.3365711,0.34285682,0.31971395,0.3202854,0.32542828,0.3225711,0.32399967,0.32571396,0.32314256,0.3245711,0.32571396,0.3308568,0.33114254,0.32571396,0.32599968,0.31971395,0.31714255,0.3142854,0.31199968,0.31399968,0.31085685,0.30857113,0.3142854,0.3142854,0.31399968,0.3142854,0.3228568,0.32542828,0.32085684,0.3199997,0.3228568,0.3245711,0.3205711,0.32542828,0.32542828,0.33571392,0.34171394,0.33971396,0.33742824,0.33599967,0.33114254,0.33114254,0.3368568,0.33914253,0.33857107,0.3205711,0.32799968,0.32542828,0.3291425,0.3305711,0.3365711,0.33428538,0.34399965,0.3371425,0.3485711,0.3474282,0.33599967,0.33599967,0.33999968,0.34285682,0.34399965,0.34514248,0.34342822,0.34342822,0.34571394,0.33999968,0.34771395,0.3474282,0.34828535,0.34828535,0.3474282,0.34542823,0.34371394,0.34228536,0.34371394,0.3485711,0.34342822,0.34828535,0.34971392,0.35057107,0.34257108,0.33999968,0.34257108,0.34142825,0.34228536,0.34285682,0.34285682,0.34771395,0.34199968,0.34514248,0.34199968,0.34542823,0.33914253,0.33742824,0.3371425,0.33742824,0.3365711,0.33942822,0.33914253,0.33971396,0.33942822,0.33399966,0.33857107,0.3371425,0.33771396,0.34171394,0.33771396,0.3371425,0.3368568,0.3371425,0.34342822,0.3431425,0.34199968,0.34257108,0.34257108,0.33971396,0.33857107,0.34142825,0.3371425,0.3371425,0.3371425,0.3371425,0.3371425,0.3365711,0.33428538,0.3371425,0.3265711,0.33142823,0.33171394,0.33628538,0.3348568,0.33342826,0.32971397,0.33428538,0.32942826,0.33857107,0.33914253,0.33914253,0.33999968,0.3345711,0.33171394,0.33799964,0.3365711,0.3365711,0.3365711,0.33314252,0.33314252,0.33142823,0.33142823,0.32857108,0.32857108,0.33142823,0.33114254,0.33114254,0.32571396,0.32714254,0.32971397,0.3205711,0.32571396,0.32542828,0.32199967,0.32485682,0.32342824,0.31971395,0.3145711,0.31228542,0.30514255,0.29999968,0.30285683,0.30285683,0.3022854,0.30457112,0.29714254,0.295714,0.29428542,0.29314256,0.29142827,0.29342827,0.29714254,0.29714254,0.29685685,0.29714254,0.29999968,0.2959997,0.30142826,0.29885685,0.2959997,0.2894283,0.29485685,0.29714254,0.299714,0.29457113,0.29685685,0.30028543,0.295714,0.29742828,0.29685685,0.29714254,0.30028543,0.29828542,0.31857112,0.3199997,0.3199997,0.31714255,0.31942827,0.31714255,0.32399967,0.3205711,0.3199997,0.32114252,0.32342824,0.32571396,0.32599968,0.33199966,0.33571392,0.33142823,0.3371425,0.33428538,0.34257108,0.3371425,0.32542828,0.32971397,0.3305711,0.3302854,0.33142823,0.32228538,0.31399968,0.31571397,0.31142828,0.32114252,0.3162854,0.32857108,0.32628536,0.33257112,0.33399966,0.33371395,0.32999966,0.3282854,0.31714255,0.3125711,0.30285683,0.3039997,0.3099997,0.30857113,0.31485683,0.307714,0.31314254,0.31314254,0.31228542,0.30542827,0.307714,0.30285683,0.30285683,0.3065711,0.30285683,0.30285683,0.30285683,0.307714,0.30285683,0.30028543,0.30485684,0.2959997,0.29999968,0.295714,0.291714,0.28314257,0.28285685,0.27428544,0.27428544,0.27885687,0.29142827,0.30199972,0.29742828,0.29742828,0.30285683,0.29714254,0.30314255,0.3034283,0.29428542,0.28914255,0.29285684,0.29428542,0.29514256,0.29514256,0.29485685,0.297714,0.30142826,0.30085683,0.29914257,0.30142826,0.30028543,0.2962854,0.30171397,0.29942825,0.29714254,0.29714254,0.29742828,0.29657114,0.29114258,0.28914255,0.29057112,0.29942825,0.30114257,0.30057114,0.29714254,0.29942825,0.29285684,0.29914257,0.29314256,0.29457113,0.29542828,0.29457113,0.30285683,0.3039997,0.2979997,0.30799967,0.30857113,0.30285683,0.3059997,0.30428544,0.30742827,0.30314255,0.30514255,0.30257112,0.30314255,0.30485684,0.30942824,0.30571398,0.30514255,0.30514255,0.30171397,0.30571398,0.3059997,0.30142826,0.307714,0.30828542,0.30971396,0.3142854,0.3142854,0.31485683,0.31399968,0.31971395,0.32114252,0.3245711,0.33142823,0.33428538,0.33199966,0.3368568,0.33114254,0.3302854,0.32857108,0.32342824,0.31942827,0.32142824,0.3225711,0.3199997,0.31714255,0.31857112,0.30742827,0.30028543,0.3062854,0.29828542,0.2959997,0.30171397,0.30199972,0.28285685,0.28714257,0.28885686,0.2874283,0.28457114,0.28342828,0.28285685,0.27999973,0.2839997,0.27999973,0.2814283,0.275714,0.27599972,0.27428544,0.28457114,0.28457114,0.28457114,0.281714,0.2839997,0.287714,0.2874283,0.28257117,0.2714283,0.27399972,0.27199975,0.28257117,0.2854283,0.28685683,0.2854283,0.29057112,0.285714,0.29142827,0.28857115,0.28228542,0.279714,0.28285685,0.28285685,0.27599972,0.27599972,0.28457114,0.28628543,0.2819997,0.281714,0.281714,0.28057113,0.28085685,0.281714,0.28057113,0.279714,0.27999973,0.28085685,0.27999973,0.27828544,0.27885687,0.27714258,0.27657115,0.283714,0.277714,0.28257117,0.27942827,0.2791426,0.279714,0.28285685,0.283714,0.285714,0.285714,0.29428542,0.28434256,0.28257117,0.28342828,0.2839997,0.2894283,0.28525686,0.28548542,0.28685683,0.28599972,0.28428543,0.285714,0.28342828,0.28714257,0.28548542,0.28245687,0.28348544,0.28285685,0.2819997,0.2819997,0.28279972,0.27999973,0.28119972,0.27428544,0.29428542,0.29142827,0.281714,0.278914,0.27845687,0.28057113,0.27999973,0.27834257,0.28228542,0.28228542,0.27977115,0.27948543,0.27628544,0.27468544,0.27348545,0.28194258,0.27428544,0.26834258,0.27417114,0.2714283,0.26982832,0.26857117,0.270114,0.27005687,0.26771402,0.2666283,0.26857117,0.26805687,0.26965687,0.268914,0.27365687,0.2742283,0.268914,0.2714283,0.27685687,0.271314,0.2702283,0.2703426,0.2708569,0.27057117,0.26571402,0.27137116,0.26474258,0.26285687,0.26411402,0.26571402,0.2674283,0.26794258,0.26285687,0.26399973,0.26171404,0.26148546,0.2583426,0.25428545,0.24514261,0.24319975,0.24971405,0.24828547,0.24571404,0.24451403,0.24394262,0.24325691,0.23891404,0.23817119,0.23479976,0.23491405,0.2353712,0.23942833,0.23719977,0.23719977,0.23999976,0.24279976,0.23999976,0.24199976,0.24251404,0.23999976,0.23999976,0.23999976,0.23714262,0.23714262,0.23714262,0.23714262,0.23714262,0.23999976,0.23999976,0.23879977,0.23891404,0.23999976,0.23988548,0.23982833,0.23988548,0.23999976,0.23714262,0.23714262,0.23142834,0.23148547,0.22771406,0.21719979,0.21714264,0.22457121,0.22628549,0.2285712,0.22011407,0.21885692,0.22651406,0.22057122,0.21639977,0.2185712,0.2185712,0.23342833,0.22999977,0.22634263,0.22634263,0.2257712,0.22091405,0.21159978,0.22279978,0.2202855,0.21291406,0.21417122,0.20874265,0.20891407,0.21285693,0.2114855,0.21142836,0.21422836,0.20857123,0.20994264,0.20965694,0.20228551,0.20165694,0.20262837,0.20571409,0.2139998,0.20577122,0.20377122,0.21137121,0.21365693,0.21994264,0.21714264,0.22285691,0.2142855,0.21628551,0.2114855,0.21371408,0.2139998,0.2114855,0.2102855,0.20862836,0.20662837,0.20971408,0.20965694,0.20605694,0.20525694,0.1959998,0.19228552,0.19114268,0.19628552,0.19102839,0.19028553,0.19199981,0.19714266,0.19199981,0.19685695,0.19942838,0.19428553,0.19325694,0.18857124,0.1987998,0.19028553,0.19422837,0.19817123,0.19285695,0.18714266,0.19137123,0.19137123,0.18857124,0.18628553,0.1857141,0.18359981,0.18782839,0.18599983,0.17754269,0.17657125,0.17714268,0.17428555,0.17999981,0.18325695,0.17714268,0.17851411,0.17177126,0.17708553,0.1762284,0.17697126,0.17005697,0.17091413,0.16988555,0.16571411,0.17142841,0.17142841,0.16571411,0.16428554,0.16845699,0.16508554,0.17017126,0.1679427,0.16839983,0.1651427,0.16057126,0.15999985,0.16257127,0.15885699,0.15628555,0.15599984,0.15428557,0.15457128,0.16285698,0.15999985,0.16279985,0.16571411,0.16348556,0.16788554,0.17028555,0.17428555,0.17434268,0.1847998,0.18285696,0.17959982,0.17457126,0.17628554,0.17708553,0.17657125,0.17999981,0.17999981,0.17999981,0.18308553,0.18268554,0.17719981,0.17537124,0.1722284,0.17714268,0.18239982,0.18108554,0.17714268,0.17994268,0.17485696,0.17599982,0.17657125,0.1765141,0.17714268,0.17485696,0.17965695,0.1821141,0.22085692,0.20857123,0.1979998,0.19714266,0.1959998,0.19885693,0.21342835,0.21222836,0.20565693,0.21314265,0.22057122,0.22102834,0.21834263,0.21434264,0.21279977,0.21142836,0.21697122,0.21142836,0.21657121,0.21771407,0.2250855,0.24337119,0.27599972,0.27251402,0.27657115,0.27257115,0.2571426,0.26114258,0.26285687,0.25851402,0.2571426,0.2571426,0.25708547,0.2588569,0.25708547,0.2571426,0.2591426,0.25708547,0.25022832,0.2535426,0.25377116,0.2571426,0.24948546,0.2571426,0.24879976,0.23582834,0.23571405,0.2484569,0.24851403,0.23422834,0.2401712,0.23411405,0.2428569,0.24531405,0.2514283,0.25999975,0.28279972,0.29028544,0.29028544,0.282914,0.27714258,0.25942832,0.2447,0.2477,0.2438,0.2375,0.244,0.2358,0.229,0.2279,0.226,0.2301,0.23,0.2349,0.2276,0.2232,0.2186,0.226,0.2251,0.2256,0.22,0.219,0.2146,0.1877,0.1641,0.166,0.1655,0.16,0.1673,0.1732,0.181,0.1812,0.1841,0.1799,0.1837,0.1825,0.1849,0.1802,0.1766,0.18,0.1796,0.1804,0.1828,0.1829,0.1821,0.1803,0.1811,0.1816,0.1872,0.2087,0.2052,0.1985,0.205,0.2008,0.1969,0.2,0.199,0.2001,0.2032,0.2007,0.2024,0.2021,0.1997,0.1992,0.1993,0.205,0.2186,0.2167,0.2137,0.2107,0.2176,0.2389,0.2403,0.2281,0.2335,0.2306,0.2287,0.2335,0.2375,0.2409,0.2363,0.2355,0.2391,0.2386,0.2399,0.236,0.2339,0.2319,0.229,0.2321,0.2267,0.2265,0.2199,0.2162,0.22,0.225,0.2216,0.2127,0.2136,0.2158,0.2125,0.2115,0.2145,0.2138,0.203,0.205,0.2121,0.2114,0.2071,0.209,0.1985,0.2035,0.202,0.21,0.2075,0.2055,0.2036,0.1988,0.2031,0.2039,0.205,0.2046,0.2005,0.2039,0.2027,0.2017,0.2019,0.2009,0.1979,0.202,0.2064,0.2007,0.2046,0.201,0.2031,0.203,0.2032,0.2022,0.2034,0.203,0.2,0.2022,0.2035,0.2137,0.2118,0.212,0.205,0.2114,0.2078,0.2087,0.208,0.2096,0.2114,0.207,0.2052,0.2071,0.2115,0.2093,0.2027,0.2,0.203,0.1982,0.1959,0.1935,0.194,0.193,0.193,0.1882,0.19,0.189,0.1895,0.188,0.1871,0.185,0.1881,0.1894,0.1894,0.1829,0.181,0.1855,0.183,0.1779,0.1814,0.1786,0.1794,0.18,0.1794,0.1827,0.1779,0.179,0.1829,0.178,0.1808,0.18,0.181,0.182,0.175,0.173,0.1705,0.1734,0.1776,0.175,0.1701,0.1718,0.17,0.171,0.1757,0.1762,0.178,0.1779,0.1769,0.1952,0.1934,0.1929,0.1969,0.1992,0.1925,0.1938,0.192,0.1911,0.1978,0.1935,0.1965,0.2094,0.2062,0.206,0.209,0.2083,0.2119,0.2106,0.2108,0.2316,0.23,0.235,0.2337,0.2328,0.2282,0.2349,0.2303,0.232,0.2332,0.2349,0.2326,0.2235,0.2158,0.216,0.2123,0.21,0.2031,0.2033,0.2034,0.2034,0.2039,0.206,0.2007,0.1985,0.1962,0.194,0.1949,0.1947,0.1945,0.197,0.195,0.195,0.1934,0.193,0.1973,0.1946,0.201,0.1993,0.202,0.2025,0.1985,0.1992,0.2015,0.1965,0.2038,0.2099,0.213,0.2101,0.2127,0.207,0.2056,0.2025,0.2089,0.2077,0.2054,0.2065,0.2039,0.2049,0.2048,0.2069,0.2032,0.2069,0.2065,0.2072,0.2069,0.206,0.2053,0.2029,0.2039,0.2,0.1971,0.1941,0.196,0.1943,0.1931,0.195,0.1954,0.1927,0.1935,0.1927,0.1927,0.1954,0.2046,0.2079,0.2044,0.2078,0.2064,0.206,0.2073,0.2069,0.2061,0.2084,0.2092,0.2121,0.206,0.2054,0.2046,0.2065,0.205,0.21,0.205,0.2139,0.2136,0.214,0.2165,0.2152,0.214,0.2194,0.2189,0.221,0.225,0.262,0.262,0.269,0.264,0.253,0.261,0.2639,0.2637,0.2605,0.2625,0.2629,0.2849,0.2751,0.2935,0.3154,0.318,0.3147,0.2986,0.28,0.288,0.302,0.303,0.3075,0.3081,0.3039,0.3033,0.309,0.3115,0.3149,0.3199,0.316,0.305,0.3031,0.2935,0.3031,0.3005,0.3136,0.309,0.3105,0.364,0.3497,0.3693,0.375,0.3746,0.398,0.443,0.482,0.4886,0.4878,0.486,0.497,0.52,0.528,0.52,0.5075,0.5215,0.52,0.513,0.525,0.596,0.6,0.604,0.62,0.592,0.577,0.594,0.581,0.5885,0.6035,0.607,0.591,0.584,0.593,0.5885,0.5785,0.583,0.5735,0.57,0.555,0.5405,0.54,0.574,0.5665,0.5735,0.561,0.562,0.56,0.5595,0.56,0.53,0.554,0.565,0.5945,0.62,0.648,0.635,0.654,0.632,0.613,0.642,0.6435,0.651,0.6825,0.688,0.67,0.66,0.68,0.674,0.682,0.677,0.6765,0.672,0.672,0.672,0.665,0.646,0.6485,0.627,0.6305,0.615,0.617,0.625,0.625,0.6365,0.647,0.6515,0.65,0.6435,0.656,0.659,0.6675,0.668,0.667,0.666,0.665,0.6455,0.66,0.6415,0.62,0.551,0.568,0.5545,0.5735,0.5675,0.567,0.566,0.59,0.609,0.607,0.632,0.631,0.6285,0.6385,0.63,0.635,0.64,0.6475,0.6395,0.62,0.623,0.62,0.599,0.5955,0.609,0.603,0.587,0.599,0.579,0.5725,0.581,0.59,0.59,0.6035,0.61,0.615,0.61,0.615,0.621,0.607,0.5815,0.5775,0.5885,0.576,0.589,0.588,0.58,0.5845,0.5845,0.585,0.5735,0.579,0.58,0.58,0.5775,0.577,0.577,0.572,0.5695,0.58,0.575,0.565,0.559,0.56,0.571,0.573,0.5665,0.5725,0.5685,0.566,0.5715,0.5675,0.574,0.5795,0.5945,0.595,0.62,0.625,0.623,0.6315,0.6265,0.6345,0.64,0.642,0.638,0.639,0.6385,0.6325,0.6275,0.633,0.635,0.654,0.6435,0.648,0.65,0.647,0.6455,0.641,0.645,0.633,0.6385,0.6495,0.642,0.612,0.612,0.5895,0.59,0.5835,0.539,0.527,0.5535,0.558,0.5695,0.59,0.593,0.5985,0.5835,0.58,0.5735,0.57,0.577,0.565,0.566,0.558,0.558,0.557,0.561,0.563,0.564,0.568,0.574,0.574,0.57,0.57,0.574,0.58,0.584,0.591,0.601,0.593,0.589,0.5815,0.58,0.58,0.5685,0.575,0.572,0.565,0.562,0.56,0.546,0.517,0.525,0.52,0.538,0.546,0.553,0.552,0.5425,0.5575,0.5525,0.523,0.524,0.52,0.53,0.525,0.52,0.532,0.52,0.5255,0.516,0.52,0.5275,0.517,0.527,0.5445,0.557,0.55,0.558,0.548,0.542,0.57,0.589,0.612,0.596,0.592,0.587,0.581,0.58,0.595,0.59,0.587,0.5815,0.586,0.6005,0.6085,0.628,0.6285,0.6345,0.64,0.635,0.635,0.632,0.6395,0.653,0.6765,0.668,0.6665,0.696,0.7,0.691,0.671,0.647,0.651,0.659,0.662,0.653,0.6635,0.659,0.66,0.66,0.678,0.67,0.667,0.6625,0.661,0.668,0.674,0.688,0.6825,0.6705,0.6695,0.66,0.647,0.637,0.644,0.6355,0.63,0.6275,0.677,0.671,0.663,0.658,0.65,0.635,0.63,0.6265,0.637,0.648,0.6425,0.645,0.645,0.655,0.6515,0.644,0.6315,0.637,0.639,0.638,0.643,0.644,0.6425,0.637,0.642,0.649,0.638,0.636,0.63,0.6155,0.581,0.5965,0.585,0.581,0.5605,0.56,0.5565,0.5435,0.554,0.575,0.591,0.5865,0.606,0.5935,0.56,0.59,0.579,0.565,0.558,0.535,0.5305,0.534,0.5455,0.5455,0.5625,0.555,0.554,0.56,0.5605,0.564,0.565,0.573,0.584,0.5785,0.5605,0.5685,0.5675,0.561,0.585,0.575,0.565,0.57,0.573,0.584,0.5785,0.58,0.565,0.5675,0.561,0.561,0.5615,0.556,0.543,0.545,0.51,0.5255,0.52,0.5325,0.531,0.526,0.5165,0.5185,0.522,0.523,0.5345,0.5255,0.5275,0.524,0.5155,0.505,0.52,0.51,0.509,0.505,0.5015,0.489,0.488,0.4785,0.48,0.4749,0.477,0.498,0.48,0.4801,0.4889,0.499,0.4962,0.5045,0.502,0.514,0.5085,0.497,0.509,0.5,0.5,0.503,0.504,0.506,0.508,0.513,0.5105,0.512,0.5085,0.5125,0.5105,0.505,0.512,0.5075,0.509,0.516,0.52,0.5275,0.509,0.506,0.5,0.507,0.4993,0.508,0.5,0.4956,0.4952,0.4953,0.497,0.5,0.52,0.508,0.5095,0.5075,0.5025,0.497,0.4802,0.4615,0.4589,0.4472,0.435,0.4325,0.45,0.453,0.453,0.453,0.45,0.453,0.4575,0.4785,0.483,0.4639,0.4646,0.4601,0.452,0.445,0.4335,0.4261,0.44,0.43,0.4081,0.39,0.3961,0.3771,0.3705,0.385,0.3825,0.388,0.384,0.378,0.4134,0.41,0.418,0.3929,0.3883,0.3732,0.37,0.351,0.35,0.3408,0.3413,0.386,0.3925,0.3904,0.395,0.3852,0.4002,0.394,0.3743,0.381,0.401,0.42,0.417,0.4147,0.4103,0.4101,0.4001,0.3941,0.3957,0.4001,0.408,0.4227,0.4205,0.4367,0.4345,0.446,0.4555,0.4512,0.45,0.4352,0.442,0.4427,0.429,0.43,0.4094,0.4095,0.41,0.3988,0.3999,0.4149,0.42,0.4284,0.443,0.441,0.4428,0.442,0.45,0.4471,0.4501,0.45,0.453,0.4699,0.47,0.475,0.4741,0.4697,0.465,0.4599,0.4528,0.4538,0.4593,0.452,0.4563,0.45,0.4618,0.4602,0.462,0.452,0.4564,0.4645,0.4716,0.49,0.4862,0.4805,0.5005,0.5045,0.4999,0.498,0.488,0.4878,0.485,0.4836,0.4791,0.47,0.4462,0.4266,0.4305,0.426,0.4302,0.4486,0.4444,0.4394,0.4471,0.4237,0.4125,0.413,0.4318,0.4425,0.4386,0.44,0.439,0.4269,0.43,0.4283,0.429,0.4442,0.4394,0.44,0.441,0.4388,0.4388,0.4275,0.423,0.4215,0.4162,0.415,0.412,0.412,0.411,0.402,0.4059,0.4199,0.4154,0.4175,0.419,0.4146,0.4102,0.4133,0.4164,0.4161,0.417,0.4139,0.4168,0.4098,0.4077,0.405,0.41,0.4023,0.4032,0.4,0.3965,0.4036,0.3967,0.4069,0.4021,0.41,0.4062,0.399,0.3971,0.3903,0.3964,0.3901,0.3804,0.385,0.372,0.3769,0.3855,0.389,0.3914,0.3891,0.396,0.4039,0.4157,0.408,0.408,0.408,0.411,0.409,0.4141,0.419,0.4097,0.404,0.4121,0.4083,0.412,0.41,0.412,0.4278,0.4226,0.4172,0.4221,0.4235,0.416,0.412,0.4056,0.4056,0.409,0.3904,0.397,0.3994,0.3939,0.3916,0.3983,0.4051,0.4011,0.4,0.391,0.3881,0.3871,0.3848,0.3848,0.3776,0.4019,0.4019,0.407,0.41,0.4007,0.398,0.396,0.3965,0.403,0.4,0.405,0.4029,0.4059,0.406,0.4129,0.4089,0.4187,0.427,0.424,0.4402,0.4572,0.457,0.4758,0.4824,0.4942,0.4885,0.4822,0.486,0.49,0.4957,0.4864,0.4784,0.4733,0.4774,0.478,0.4778,0.4749,0.483,0.484,0.5355,0.5485,0.524,0.527,0.517,0.515,0.5205,0.5145,0.51,0.5205,0.529,0.5095,0.509,0.494,0.4938,0.51,0.52,0.569,0.5275,0.5525,0.544,0.532,0.543,0.5385,0.53,0.54,0.5345,0.539,0.544,0.544,0.545,0.543,0.544,0.545,0.5425,0.548,0.55,0.5455,0.547,0.5455,0.5485,0.5485,0.5495,0.546,0.5495,0.5485,0.542,0.548,0.5485,0.549,0.554,0.548,0.5455,0.55,0.55,0.543,0.544,0.542,0.541,0.5425,0.5355,0.534,0.533,0.528,0.533,0.5435,0.541,0.544,0.5435,0.537,0.5265,0.5255,0.5335,0.5355,0.544,0.542,0.54,0.5385,0.541,0.536,0.532,0.531,0.534,0.5395,0.537,0.539,0.539,0.542,0.539,0.54,0.5415,0.54,0.541,0.587,0.578,0.614,0.6,0.61,0.58,0.5545,0.5475,0.5455,0.54,0.535,0.54,0.535,0.537,0.53,0.532,0.531,0.527,0.521,0.531,0.52,0.509,0.509,0.511,0.5135,0.5195,0.521,0.516,0.5145,0.5185,0.523,0.5295,0.541,0.55,0.546,0.546,0.5465,0.5455,0.548,0.545,0.5375,0.532,0.535,0.5375,0.535,0.532,0.5285,0.5345,0.523,0.524,0.526,0.523,0.52,0.5205,0.519,0.525,0.522,0.522,0.517,0.5195,0.5105,0.511,0.517,0.521,0.523,0.517,0.52,0.522,0.5165,0.52,0.514,0.5335,0.54,0.549,0.5465,0.5455,0.551,0.5555,0.5565,0.5585,0.5575,0.5685,0.589,0.579,0.575,0.5635,0.5655,0.5745,0.58,0.61,0.597,0.596,0.5905,0.589,0.603,0.616,0.618,0.6295,0.6255,0.6355,0.6365,0.644,0.6515,0.647,0.651,0.683,0.6855,0.6995,0.6875,0.6965,0.686,0.6785,0.672,0.6735,0.664,0.659,0.6405,0.6415,0.645,0.66,0.67,0.662,0.664,0.664,0.664,0.6645,0.681,0.6705,0.661,0.6785,0.6735,0.682,0.675,0.6815,0.68,0.684,0.688,0.682,0.6715,0.6745,0.6785,0.67,0.67,0.67,0.672,0.674,0.674,0.6725,0.668,0.68,0.685,0.712,0.748,0.744,0.75,0.758,0.796,0.77,0.773,0.774,0.782,0.793,0.785,0.771,0.77,0.821,0.782,0.746,0.74,0.735,0.717,0.699,0.678,0.708,0.731,0.735,0.701,0.694,0.714,0.701,0.713,0.702,0.692,0.687,0.696,0.683,0.661,0.669,0.669,0.659,0.621,0.63,0.651,0.639,0.64,0.663,0.675,0.672,0.657,0.67,0.651,0.642,0.647,0.641,0.628,0.646,0.649,0.637,0.635,0.636,0.63,0.628,0.65,0.642,0.641,0.644,0.637,0.641,0.649,0.653,0.648,0.648,0.676,0.681,0.672,0.684,0.68,0.677,0.674,0.672,0.666,0.68,0.696,0.687,0.676,0.676,0.678,0.676,0.667,0.672,0.663,0.661,0.651,0.652,0.661,0.661,0.671,0.65,0.61,0.609,0.624,0.606,0.613,0.615,0.61,0.62,0.61,0.596,0.609,0.611,0.62,0.621,0.614,0.63,0.628,0.616,0.609,0.603,0.598,0.601,0.596,0.594,0.595,0.581,0.585,0.59,0.579,0.573,0.575,0.641,0.615,0.63,0.624,0.63,0.635,0.618,0.609,0.602,0.602,0.599,0.592,0.589,0.592,0.605,0.605,0.606,0.594,0.57,0.574,0.587,0.588,0.588,0.572,0.568,0.574,0.562,0.559,0.56,0.57,0.57,0.565,0.562,0.577,0.59,0.597,0.602,0.586,0.588,0.592,0.605,0.61,0.612,0.604,0.593,0.6,0.602,0.588,0.585,0.581,0.587,0.591,0.589,0.584,0.596,0.594,0.583,0.567,0.571,0.553,0.56,0.56,0.555,0.528,0.527,0.532,0.532,0.524,0.529,0.533,0.532,0.529,0.519,0.514,0.507,0.506,0.495,0.497,0.503,0.504,0.504,0.506,0.512,0.512,0.515,0.504,0.504,0.505,0.502,0.504,0.507,0.505,0.5,0.487,0.475,0.4555,0.448,0.4525,0.476,0.483,0.477,0.484,0.475,0.48,0.4805,0.4795,0.4745,0.482,0.48,0.478,0.478,0.48,0.48,0.48,0.4785,0.4915,0.4975,0.495,0.489,0.496,0.502,0.518,0.532,0.54,0.55,0.55,0.551,0.56,0.553,0.541,0.548,0.548,0.547,0.55,0.546,0.546,0.532,0.532,0.533,0.53,0.533,0.529,0.527,0.529,0.527,0.52,0.52,0.525,0.526,0.533,0.534,0.535,0.54,0.548,0.55,0.55,0.551,0.55,0.549,0.552,0.547,0.544,0.551,0.56,0.56,0.553,0.548,0.55,0.544,0.558,0.549,0.555,0.551,0.555,0.553,0.554,0.55,0.54,0.537,0.538,0.535,0.536,0.534,0.538,0.532,0.535,0.531,0.535,0.527,0.515,0.515,0.519,0.513,0.52,0.515,0.51,0.509,0.51,0.509,0.508,0.515,0.509,0.51,0.505,0.511,0.517,0.503,0.51,0.503,0.51,0.503,0.51,0.505,0.508,0.513,0.512,0.528,0.523,0.52,0.52,0.52,0.524,0.527,0.53,0.535,0.511,0.51,0.509,0.516,0.513,0.512,0.51,0.496,0.4985,0.502,0.4945,0.501,0.495,0.501,0.497,0.501,0.5,0.4975,0.492,0.4965,0.495,0.4965,0.52,0.519,0.516,0.518,0.516,0.516,0.512,0.511,0.512,0.512,0.512,0.503,0.5,0.499,0.511,0.509,0.506,0.51,0.507,0.51,0.507,0.51,0.509,0.504,0.502,0.5,0.503,0.495,0.503,0.502,0.494,0.486,0.5,0.5,0.505,0.501,0.496,0.4945,0.502,0.499,0.4985,0.4975,0.501,0.4945,0.495,0.495,0.4965,0.504,0.504,0.506,0.512,0.519,0.53,0.539,0.527,0.537,0.529,0.532,0.537,0.538,0.539,0.534,0.539,0.532,0.523,0.529,0.532,0.533,0.533,0.53,0.538,0.538,0.539,0.538,0.537,0.543,0.54,0.532,0.534,0.53,0.535,0.538,0.55,0.57,0.58,0.588,0.592,0.595,0.591,0.598,0.598,0.594,0.594,0.59,0.586,0.587,0.59,0.604,0.597,0.598,0.598,0.615,0.636,0.638,0.647,0.665,0.664,0.65,0.64,0.64,0.642,0.649,0.664,0.691,0.69,0.685,0.693,0.71,0.698,0.698,0.697,0.69,0.687,0.689,0.697,0.736,0.741,0.745,0.745,0.76,0.754,0.748,0.764,0.746,0.756,0.738,0.734,0.74,0.757,0.76,0.763,0.753,0.737,0.744,0.747,0.745,0.739,0.75,0.763,0.747,0.758,0.753,0.743,0.753,0.783,0.785,0.803,0.815,0.82,0.857,0.85,0.822,0.731,0.722,0.711,0.672,0.675,0.644,0.654,0.61,0.591,0.546,0.52,0.4955,0.474,0.4015,0.4325,0.3775,0.351,0.359,0.362,0.3785,0.383,0.427,0.446,0.4625,0.446,0.442,0.4645,0.487,0.471,0.466,0.478,0.48,0.48,0.465,0.474,0.45,0.437,0.439,0.434,0.428,0.402,0.42,0.422,0.424,0.43,0.436,0.433,0.426,0.424,0.43,0.424,0.43,0.43,0.429,0.418,0.403,0.41,0.43,0.406,0.4,0.403,0.412,0.423,0.432,0.436,0.436,0.43,0.438,0.441,0.459,0.475,0.475,0.472,0.462,0.44,0.411,0.423,0.427,0.436,0.441,0.44,0.437,0.44,0.439,0.43,0.436,0.437,0.438,0.446,0.443,0.444,0.438,0.44,0.438,0.435,0.435,0.428,0.426,0.431,0.431,0.422,0.425,0.422,0.425,0.422,0.419,0.408,0.417,0.46,0.439,0.445,0.445,0.452,0.465,0.522,0.53,0.516,0.528,0.55,0.544,0.552,0.544,0.554,0.6,0.696,0.698,0.69,0.656,0.648,0.644,0.658,0.656,0.646,0.63,0.622,0.622,0.614,0.624,0.638,0.668,0.652,0.634,0.62,0.612,0.606,0.6,0.602,0.544,0.552,0.556,0.554,0.536,0.534,0.538,0.534,0.57,0.556,0.55,0.558,0.558,0.558,0.542,0.522,0.522,0.534,0.496,0.5,0.5,0.489,0.486,0.47,0.467,0.456,0.45,0.425,0.425,0.46,0.447,0.468,0.496,0.492,0.5,0.53,0.524,0.528,0.526,0.546,0.55,0.544,0.552,0.546,0.538,0.548,0.588,0.6,0.628,0.612,0.602,0.59,0.588,0.58,0.582,0.598,0.586,0.574,0.57,0.58,0.594,0.586,0.59,0.578,0.58,0.562,0.566,0.56,0.57,0.57,0.57,0.582,0.578,0.582,0.572,0.572,0.562,0.568,0.568,0.558,0.554,0.56,0.566,0.556,0.554,0.544,0.534,0.544,0.532,0.536,0.536,0.538,0.548,0.55,0.56,0.56,0.564,0.558,0.568,0.56,0.554,0.558,0.55,0.54,0.538,0.532,0.556,0.558,0.548,0.552,0.548,0.57,0.586,0.59,0.598,0.582,0.586,0.61,0.596,0.594,0.612,0.596,0.616,0.606,0.608,0.604,0.6,0.604,0.608,0.598,0.606,0.614,0.622,0.628,0.68,0.702,0.696,0.716,0.715,0.708,0.683,0.675,0.71,0.705,0.702,0.68,0.678,0.69,0.697,0.685,0.694,0.685,0.676,0.66,0.689,0.672,0.698,0.695,0.695,0.715,0.713,0.723,0.72,0.68,0.677,0.68,0.676,0.678,0.68,0.696,0.686,0.681,0.682,0.678,0.68,0.688,0.685,0.69,0.686,0.7,0.699,0.69,0.682,0.691,0.689,0.675,0.671,0.672,0.65,0.655,0.653,0.638,0.639,0.64,0.621,0.615,0.608,0.612,0.604,0.62,0.6,0.594,0.595,0.602,0.595,0.582,0.582,0.56,0.561,0.555,0.554,0.57,0.569,0.582,0.585,0.589,0.605,0.607,0.605,0.609,0.605,0.614,0.607,0.606,0.612,0.607,0.615,0.6,0.607,0.596,0.595,0.594,0.583,0.58,0.591,0.598,0.58,0.585,0.582,0.583,0.586,0.593,0.596,0.595,0.594,0.582,0.581,0.575,0.572,0.575,0.573,0.57,0.62,0.602,0.637,0.63,0.638,0.635,0.64,0.64,0.639,0.642,0.634,0.634,0.64,0.659,0.636,0.632,0.637,0.633,0.633,0.63,0.667,0.708,0.692,0.694,0.686,0.702,0.704,0.692,0.7,0.695,0.698,0.671,0.662,0.669,0.656,0.672,0.672,0.675,0.683,0.69,0.681,0.67,0.664,0.679,0.661,0.649,0.645,0.641,0.633,0.633,0.631,0.613,0.612,0.61,0.627,0.618,0.613,0.63,0.638,0.628,0.627,0.631,0.617,0.626,0.614,0.62,0.613,0.61,0.61,0.628,0.617,0.62,0.629,0.625,0.614,0.629,0.633,0.639,0.632,0.636,0.614,0.617,0.613,0.618,0.612,0.611,0.615,0.61,0.607,0.607,0.575,0.587,0.595,0.596,0.588,0.589,0.592,0.597,0.596,0.59,0.584,0.578,0.573,0.575,0.571,0.546,0.561,0.576,0.56,0.551,0.54,0.529,0.528,0.505,0.508,0.51,0.495,0.4945,0.476,0.4535,0.439,0.4835,0.4975,0.49,0.496,0.519,0.51,0.517,0.52,0.543,0.534,0.54,0.543,0.525,0.533,0.54,0.533,0.539,0.537,0.543,0.53,0.523,0.52,0.51,0.511,0.535,0.538,0.536,0.54,0.557,0.579,0.583,0.583,0.574,0.566,0.526,0.525,0.534,0.536,0.526,0.525,0.516,0.507,0.493,0.49,0.508,0.518,0.519,0.507,0.511,0.511,0.518,0.514,0.516,0.5,0.505,0.513],"FNM-IT^P_PRICE(NOW,NOW)":0.513}]]></FdsFormulaCache>
</file>

<file path=customXml/itemProps1.xml><?xml version="1.0" encoding="utf-8"?>
<ds:datastoreItem xmlns:ds="http://schemas.openxmlformats.org/officeDocument/2006/customXml" ds:itemID="{50B82966-49D9-4F6F-809D-AE260590A910}">
  <ds:schemaRefs>
    <ds:schemaRef ds:uri="urn:fdsformulacach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Minazzi Valeria</dc:creator>
  <cp:keywords/>
  <dc:description/>
  <cp:lastModifiedBy>Biagiotti Lorenzo</cp:lastModifiedBy>
  <dcterms:created xsi:type="dcterms:W3CDTF">2021-05-26T14:30:26Z</dcterms:created>
  <dcterms:modified xsi:type="dcterms:W3CDTF">2022-07-11T13:28:50Z</dcterms:modified>
  <cp:category/>
  <cp:version/>
  <cp:contentType/>
  <cp:contentStatus/>
</cp:coreProperties>
</file>